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trhova.TSK\Desktop\Prilohy 1.10.2015\"/>
    </mc:Choice>
  </mc:AlternateContent>
  <bookViews>
    <workbookView xWindow="480" yWindow="120" windowWidth="18195" windowHeight="8445"/>
  </bookViews>
  <sheets>
    <sheet name="MŠ" sheetId="4" r:id="rId1"/>
    <sheet name="SOŠ" sheetId="6" r:id="rId2"/>
    <sheet name="KUL" sheetId="8" r:id="rId3"/>
    <sheet name="ZDRAV" sheetId="10" r:id="rId4"/>
    <sheet name="SOC" sheetId="12" r:id="rId5"/>
    <sheet name="Doprava" sheetId="2" r:id="rId6"/>
  </sheets>
  <externalReferences>
    <externalReference r:id="rId7"/>
  </externalReferences>
  <calcPr calcId="152511"/>
</workbook>
</file>

<file path=xl/calcChain.xml><?xml version="1.0" encoding="utf-8"?>
<calcChain xmlns="http://schemas.openxmlformats.org/spreadsheetml/2006/main">
  <c r="B20" i="2" l="1"/>
  <c r="D20" i="2" s="1"/>
  <c r="A20" i="2"/>
  <c r="D19" i="2"/>
  <c r="B19" i="2"/>
  <c r="A19" i="2"/>
  <c r="B18" i="2"/>
  <c r="D18" i="2" s="1"/>
  <c r="A18" i="2"/>
  <c r="D17" i="2"/>
  <c r="B17" i="2"/>
  <c r="A17" i="2"/>
  <c r="B16" i="2"/>
  <c r="D16" i="2" s="1"/>
  <c r="A16" i="2"/>
  <c r="D15" i="2"/>
  <c r="B15" i="2"/>
  <c r="A15" i="2"/>
  <c r="B14" i="2"/>
  <c r="D14" i="2" s="1"/>
  <c r="A14" i="2"/>
  <c r="D13" i="2"/>
  <c r="B13" i="2"/>
  <c r="A13" i="2"/>
  <c r="B12" i="2"/>
  <c r="D12" i="2" s="1"/>
  <c r="A12" i="2"/>
  <c r="D11" i="2"/>
  <c r="B11" i="2"/>
  <c r="A11" i="2"/>
  <c r="B10" i="2"/>
  <c r="D10" i="2" s="1"/>
  <c r="A10" i="2"/>
  <c r="B9" i="2"/>
  <c r="A9" i="2"/>
  <c r="B8" i="2"/>
  <c r="A8" i="2"/>
  <c r="D7" i="2"/>
  <c r="B7" i="2"/>
  <c r="A7" i="2"/>
  <c r="B6" i="2"/>
  <c r="D6" i="2" s="1"/>
  <c r="A6" i="2"/>
  <c r="D5" i="2"/>
  <c r="B5" i="2"/>
  <c r="A5" i="2"/>
  <c r="B4" i="2"/>
  <c r="D4" i="2" s="1"/>
  <c r="A4" i="2"/>
  <c r="D3" i="2"/>
  <c r="B3" i="2"/>
  <c r="A3" i="2"/>
  <c r="B2" i="2"/>
  <c r="D2" i="2" s="1"/>
  <c r="D21" i="2" s="1"/>
  <c r="A2" i="2"/>
  <c r="B21" i="8" l="1"/>
  <c r="B22" i="8" s="1"/>
  <c r="B24" i="8" s="1"/>
  <c r="B26" i="8" s="1"/>
  <c r="F9" i="8"/>
  <c r="F8" i="8"/>
  <c r="F7" i="8"/>
  <c r="F6" i="8"/>
  <c r="B33" i="8" l="1"/>
  <c r="B29" i="8"/>
  <c r="B31" i="8" s="1"/>
  <c r="B27" i="8"/>
  <c r="B39" i="10"/>
  <c r="B30" i="10"/>
  <c r="B32" i="10" s="1"/>
  <c r="B34" i="10" s="1"/>
  <c r="B29" i="10"/>
  <c r="B36" i="8" l="1"/>
  <c r="B37" i="8" s="1"/>
  <c r="B34" i="8"/>
  <c r="B41" i="10"/>
  <c r="B35" i="10"/>
  <c r="C19" i="4"/>
  <c r="C20" i="4" s="1"/>
  <c r="C22" i="4" s="1"/>
  <c r="C24" i="4" s="1"/>
  <c r="B42" i="10" l="1"/>
  <c r="B44" i="10"/>
  <c r="B45" i="10" s="1"/>
  <c r="C31" i="4"/>
  <c r="C27" i="4"/>
  <c r="C29" i="4" s="1"/>
  <c r="C25" i="4"/>
  <c r="C34" i="4" l="1"/>
  <c r="C35" i="4" s="1"/>
  <c r="C32" i="4"/>
  <c r="C38" i="10" l="1"/>
  <c r="C34" i="10"/>
  <c r="C41" i="10" s="1"/>
  <c r="C29" i="10"/>
  <c r="C30" i="10" s="1"/>
  <c r="C44" i="10" l="1"/>
  <c r="C45" i="10" s="1"/>
  <c r="C42" i="10"/>
  <c r="C32" i="10"/>
  <c r="C31" i="10" s="1"/>
  <c r="C35" i="10"/>
  <c r="F7" i="10"/>
  <c r="F6" i="4" l="1"/>
  <c r="E11" i="12" l="1"/>
  <c r="D11" i="12"/>
  <c r="C11" i="12"/>
  <c r="B11" i="12"/>
  <c r="F11" i="12" s="1"/>
  <c r="G11" i="12" s="1"/>
  <c r="F10" i="12"/>
  <c r="G10" i="12" s="1"/>
  <c r="C29" i="12"/>
  <c r="C30" i="12" s="1"/>
  <c r="C32" i="12" s="1"/>
  <c r="C34" i="12" s="1"/>
  <c r="B29" i="12"/>
  <c r="B30" i="12" s="1"/>
  <c r="B32" i="12" s="1"/>
  <c r="B34" i="12" s="1"/>
  <c r="E20" i="12"/>
  <c r="E19" i="12"/>
  <c r="E18" i="12"/>
  <c r="E17" i="12"/>
  <c r="F9" i="12"/>
  <c r="G9" i="12" s="1"/>
  <c r="F8" i="12"/>
  <c r="G8" i="12" s="1"/>
  <c r="F7" i="12"/>
  <c r="G7" i="12" s="1"/>
  <c r="F6" i="12"/>
  <c r="G6" i="12" s="1"/>
  <c r="E20" i="10"/>
  <c r="E19" i="10"/>
  <c r="E18" i="10"/>
  <c r="E17" i="10"/>
  <c r="F9" i="10"/>
  <c r="G9" i="10" s="1"/>
  <c r="F8" i="10"/>
  <c r="G8" i="10" s="1"/>
  <c r="G7" i="10"/>
  <c r="F6" i="10"/>
  <c r="G6" i="10" s="1"/>
  <c r="C20" i="6"/>
  <c r="C21" i="6" s="1"/>
  <c r="C23" i="6" s="1"/>
  <c r="C25" i="6" s="1"/>
  <c r="B20" i="6"/>
  <c r="B21" i="6" s="1"/>
  <c r="B23" i="6" s="1"/>
  <c r="B25" i="6" s="1"/>
  <c r="B28" i="6" s="1"/>
  <c r="F9" i="6"/>
  <c r="F8" i="6"/>
  <c r="F7" i="6"/>
  <c r="F6" i="6"/>
  <c r="B19" i="4"/>
  <c r="B20" i="4" s="1"/>
  <c r="F9" i="4"/>
  <c r="F8" i="4"/>
  <c r="F7" i="4"/>
  <c r="B22" i="4" l="1"/>
  <c r="B24" i="4" s="1"/>
  <c r="C41" i="12"/>
  <c r="C37" i="12"/>
  <c r="C39" i="12" s="1"/>
  <c r="C35" i="12"/>
  <c r="B41" i="12"/>
  <c r="B37" i="12"/>
  <c r="B39" i="12" s="1"/>
  <c r="B35" i="12"/>
  <c r="C32" i="6"/>
  <c r="C28" i="6"/>
  <c r="C30" i="6" s="1"/>
  <c r="C26" i="6"/>
  <c r="B32" i="6"/>
  <c r="B30" i="6"/>
  <c r="B26" i="6"/>
  <c r="B31" i="4" l="1"/>
  <c r="B32" i="4" s="1"/>
  <c r="B27" i="4"/>
  <c r="B29" i="4" s="1"/>
  <c r="B34" i="4"/>
  <c r="B35" i="4" s="1"/>
  <c r="B25" i="4"/>
  <c r="C44" i="12"/>
  <c r="C45" i="12" s="1"/>
  <c r="C42" i="12"/>
  <c r="B44" i="12"/>
  <c r="B45" i="12" s="1"/>
  <c r="B42" i="12"/>
  <c r="C35" i="6"/>
  <c r="C36" i="6" s="1"/>
  <c r="C33" i="6"/>
  <c r="B35" i="6"/>
  <c r="B36" i="6" s="1"/>
  <c r="B33" i="6"/>
</calcChain>
</file>

<file path=xl/comments1.xml><?xml version="1.0" encoding="utf-8"?>
<comments xmlns="http://schemas.openxmlformats.org/spreadsheetml/2006/main">
  <authors>
    <author>Kvetoslava Šoltésová</author>
  </authors>
  <commentList>
    <comment ref="B15" authorId="0" shapeId="0">
      <text>
        <r>
          <rPr>
            <b/>
            <sz val="9"/>
            <color indexed="81"/>
            <rFont val="Tahoma"/>
            <family val="2"/>
            <charset val="238"/>
          </rPr>
          <t>menej rozvinuté regioóny</t>
        </r>
      </text>
    </comment>
    <comment ref="C15" authorId="0" shapeId="0">
      <text>
        <r>
          <rPr>
            <b/>
            <sz val="9"/>
            <color indexed="81"/>
            <rFont val="Tahoma"/>
            <family val="2"/>
            <charset val="238"/>
          </rPr>
          <t>viac rozvinuté regióny</t>
        </r>
      </text>
    </comment>
    <comment ref="B17" authorId="0" shapeId="0">
      <text>
        <r>
          <rPr>
            <sz val="9"/>
            <color indexed="81"/>
            <rFont val="Tahoma"/>
            <family val="2"/>
            <charset val="238"/>
          </rPr>
          <t>celkové plánované náklady na projekty vrátane národného spolufinancovania</t>
        </r>
      </text>
    </comment>
    <comment ref="C17" authorId="0" shapeId="0">
      <text>
        <r>
          <rPr>
            <sz val="9"/>
            <color indexed="81"/>
            <rFont val="Tahoma"/>
            <family val="2"/>
            <charset val="238"/>
          </rPr>
          <t>celkové plánované náklady na projekty vrátane národného spolufinancovania</t>
        </r>
      </text>
    </comment>
    <comment ref="B18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Plánovaný podiel finančných prostriedkov (v percentách) na výstavbu nových budovbudov </t>
        </r>
      </text>
    </comment>
    <comment ref="C18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Plánovaný podiel finančných prostriedkov (v percentách) na výstavbu nových budovbudov </t>
        </r>
      </text>
    </comment>
    <comment ref="B21" authorId="0" shapeId="0">
      <text>
        <r>
          <rPr>
            <b/>
            <sz val="9"/>
            <color indexed="81"/>
            <rFont val="Tahoma"/>
            <family val="2"/>
            <charset val="238"/>
          </rPr>
          <t>odhadovaný podiel finančných prostriedkov na realizáciu opatrení v oblasti energetickej efektívnosti
určí sa odborným odhadom v prípade, ak nie je známe, aké konkrétne budovy sa budú realizovať</t>
        </r>
      </text>
    </comment>
    <comment ref="C21" authorId="0" shapeId="0">
      <text>
        <r>
          <rPr>
            <b/>
            <sz val="9"/>
            <color indexed="81"/>
            <rFont val="Tahoma"/>
            <family val="2"/>
            <charset val="238"/>
          </rPr>
          <t>odhadovaný podiel finančných prostriedkov na realizáciu opatrení v oblasti energetickej efektívnosti
určí sa odborným odhadom v prípade, ak nie je známe, aké konkrétne budovy sa budú realizovať</t>
        </r>
      </text>
    </comment>
    <comment ref="A23" authorId="0" shapeId="0">
      <text>
        <r>
          <rPr>
            <b/>
            <sz val="9"/>
            <color indexed="81"/>
            <rFont val="Tahoma"/>
            <family val="2"/>
            <charset val="238"/>
          </rPr>
          <t>Kvetoslava Šoltésová:</t>
        </r>
        <r>
          <rPr>
            <sz val="9"/>
            <color indexed="81"/>
            <rFont val="Tahoma"/>
            <family val="2"/>
            <charset val="238"/>
          </rPr>
          <t xml:space="preserve">
priemerné náklady pre verejné budovy použité v OP KŽP</t>
        </r>
      </text>
    </comment>
    <comment ref="B23" authorId="0" shapeId="0">
      <text>
        <r>
          <rPr>
            <b/>
            <sz val="9"/>
            <color indexed="81"/>
            <rFont val="Tahoma"/>
            <family val="2"/>
            <charset val="238"/>
          </rPr>
          <t>náklady na ušetrenú kWh (odborný odhad použitý pri tvorbe a vyhodnotení akčných plánov energetickej efektívnosti)</t>
        </r>
      </text>
    </comment>
    <comment ref="C23" authorId="0" shapeId="0">
      <text>
        <r>
          <rPr>
            <b/>
            <sz val="9"/>
            <color indexed="81"/>
            <rFont val="Tahoma"/>
            <family val="2"/>
            <charset val="238"/>
          </rPr>
          <t>náklady na ušetrenú kWh (odborný odhad použitý pri tvorbe a vyhodnotení akčných plánov energetickej efektívnosti)</t>
        </r>
      </text>
    </comment>
    <comment ref="B26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plánované zníženie konečnej energetickej spotreby (kWh/m2.rok) stanovená za predpokladu, že väčšina súčasných budov, ktoré sa plánujú obnoviť je v energetickej triede D a po realizácií opatrení bude v energetickej triede A </t>
        </r>
      </text>
    </comment>
    <comment ref="C26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plánované zníženie konečnej energetickej spotreby (kWh/m2.rok) stanovená za predpokladu, že väčšina súčasných budov, ktoré sa plánujú obnoviť je v energetickej triede D a po realizácií opatrení bude v energetickej triede A </t>
        </r>
      </text>
    </comment>
    <comment ref="B28" authorId="0" shapeId="0">
      <text>
        <r>
          <rPr>
            <b/>
            <sz val="9"/>
            <color indexed="81"/>
            <rFont val="Tahoma"/>
            <family val="2"/>
            <charset val="238"/>
          </rPr>
          <t>hodnota určená odborným odhadom, 
v prípade, že je známe, ktoré budovy sa budú obnovovať, použirujú sa konkrétne údaje</t>
        </r>
      </text>
    </comment>
    <comment ref="C28" authorId="0" shapeId="0">
      <text>
        <r>
          <rPr>
            <b/>
            <sz val="9"/>
            <color indexed="81"/>
            <rFont val="Tahoma"/>
            <family val="2"/>
            <charset val="238"/>
          </rPr>
          <t>hodnota určená odborným odhadom, 
v prípade, že je známe, ktoré budovy sa budú obnovovať, použirujú sa konkrétne údaje</t>
        </r>
      </text>
    </comment>
    <comment ref="B30" authorId="0" shapeId="0">
      <text>
        <r>
          <rPr>
            <b/>
            <sz val="9"/>
            <color indexed="81"/>
            <rFont val="Tahoma"/>
            <family val="2"/>
            <charset val="238"/>
          </rPr>
          <t>prepočet PES/KES v akčnom pláne energetickej efektívnosti 1,56
na účel ukazovateľov sa použila zaokrúhlená hodnota 1,6</t>
        </r>
      </text>
    </comment>
    <comment ref="C30" authorId="0" shapeId="0">
      <text>
        <r>
          <rPr>
            <b/>
            <sz val="9"/>
            <color indexed="81"/>
            <rFont val="Tahoma"/>
            <family val="2"/>
            <charset val="238"/>
          </rPr>
          <t>prepočet PES/KES v akčnom pláne energetickej efektívnosti 1,56
na účel ukazovateľov sa použila zaokrúhlená hodnota 1,6</t>
        </r>
      </text>
    </comment>
    <comment ref="B33" authorId="0" shapeId="0">
      <text>
        <r>
          <rPr>
            <b/>
            <sz val="9"/>
            <color indexed="81"/>
            <rFont val="Tahoma"/>
            <family val="2"/>
            <charset val="238"/>
          </rPr>
          <t>priemerná hodnota emisií CO2 vzhľadom na energetický mix SR</t>
        </r>
      </text>
    </comment>
    <comment ref="C33" authorId="0" shapeId="0">
      <text>
        <r>
          <rPr>
            <b/>
            <sz val="9"/>
            <color indexed="81"/>
            <rFont val="Tahoma"/>
            <family val="2"/>
            <charset val="238"/>
          </rPr>
          <t>priemerná hodnota emisií CO2 vzhľadom na energetický mix SR</t>
        </r>
      </text>
    </comment>
  </commentList>
</comments>
</file>

<file path=xl/comments2.xml><?xml version="1.0" encoding="utf-8"?>
<comments xmlns="http://schemas.openxmlformats.org/spreadsheetml/2006/main">
  <authors>
    <author>Kvetoslava Šoltésová</author>
  </authors>
  <commentList>
    <comment ref="A24" authorId="0" shapeId="0">
      <text>
        <r>
          <rPr>
            <b/>
            <sz val="9"/>
            <color indexed="81"/>
            <rFont val="Tahoma"/>
            <family val="2"/>
            <charset val="238"/>
          </rPr>
          <t>Kvetoslava Šoltésová:</t>
        </r>
        <r>
          <rPr>
            <sz val="9"/>
            <color indexed="81"/>
            <rFont val="Tahoma"/>
            <family val="2"/>
            <charset val="238"/>
          </rPr>
          <t xml:space="preserve">
priemerné náklady pre verejné budovy použité v OP KŽP</t>
        </r>
      </text>
    </comment>
  </commentList>
</comments>
</file>

<file path=xl/comments3.xml><?xml version="1.0" encoding="utf-8"?>
<comments xmlns="http://schemas.openxmlformats.org/spreadsheetml/2006/main">
  <authors>
    <author>Kvetoslava Šoltésová</author>
  </authors>
  <commentList>
    <comment ref="A25" authorId="0" shapeId="0">
      <text>
        <r>
          <rPr>
            <b/>
            <sz val="9"/>
            <color indexed="81"/>
            <rFont val="Tahoma"/>
            <family val="2"/>
            <charset val="238"/>
          </rPr>
          <t>Kvetoslava Šoltésová:</t>
        </r>
        <r>
          <rPr>
            <sz val="9"/>
            <color indexed="81"/>
            <rFont val="Tahoma"/>
            <family val="2"/>
            <charset val="238"/>
          </rPr>
          <t xml:space="preserve">
priemerné náklady pre verejné budovy použité v OP KŽP</t>
        </r>
      </text>
    </comment>
    <comment ref="C30" authorId="0" shapeId="0">
      <text>
        <r>
          <rPr>
            <b/>
            <sz val="9"/>
            <color indexed="81"/>
            <rFont val="Tahoma"/>
            <family val="2"/>
            <charset val="238"/>
          </rPr>
          <t>Kvetoslava Šoltésová:</t>
        </r>
        <r>
          <rPr>
            <sz val="9"/>
            <color indexed="81"/>
            <rFont val="Tahoma"/>
            <family val="2"/>
            <charset val="238"/>
          </rPr>
          <t xml:space="preserve">
S akými veľkými budovami uvažujete?
</t>
        </r>
      </text>
    </comment>
  </commentList>
</comments>
</file>

<file path=xl/comments4.xml><?xml version="1.0" encoding="utf-8"?>
<comments xmlns="http://schemas.openxmlformats.org/spreadsheetml/2006/main">
  <authors>
    <author>Kvetoslava Šoltésová</author>
  </authors>
  <commentList>
    <comment ref="C27" authorId="0" shapeId="0">
      <text>
        <r>
          <rPr>
            <b/>
            <sz val="9"/>
            <color indexed="81"/>
            <rFont val="Tahoma"/>
            <family val="2"/>
            <charset val="238"/>
          </rPr>
          <t>Kvetoslava Šoltésová:</t>
        </r>
        <r>
          <rPr>
            <sz val="9"/>
            <color indexed="81"/>
            <rFont val="Tahoma"/>
            <family val="2"/>
            <charset val="238"/>
          </rPr>
          <t xml:space="preserve">
Vložiť celkové náklady v eur</t>
        </r>
      </text>
    </comment>
    <comment ref="A33" authorId="0" shapeId="0">
      <text>
        <r>
          <rPr>
            <b/>
            <sz val="9"/>
            <color indexed="81"/>
            <rFont val="Tahoma"/>
            <family val="2"/>
            <charset val="238"/>
          </rPr>
          <t>Kvetoslava Šoltésová:</t>
        </r>
        <r>
          <rPr>
            <sz val="9"/>
            <color indexed="81"/>
            <rFont val="Tahoma"/>
            <family val="2"/>
            <charset val="238"/>
          </rPr>
          <t xml:space="preserve">
priemerné náklady pre verejné budovy použité v OP KŽP</t>
        </r>
      </text>
    </comment>
    <comment ref="C38" authorId="0" shapeId="0">
      <text>
        <r>
          <rPr>
            <b/>
            <sz val="9"/>
            <color indexed="81"/>
            <rFont val="Tahoma"/>
            <family val="2"/>
            <charset val="238"/>
          </rPr>
          <t>Kvetoslava Šoltésová:</t>
        </r>
        <r>
          <rPr>
            <sz val="9"/>
            <color indexed="81"/>
            <rFont val="Tahoma"/>
            <family val="2"/>
            <charset val="238"/>
          </rPr>
          <t xml:space="preserve">
S akými veľkými budovami uvažujete?
</t>
        </r>
      </text>
    </comment>
  </commentList>
</comments>
</file>

<file path=xl/comments5.xml><?xml version="1.0" encoding="utf-8"?>
<comments xmlns="http://schemas.openxmlformats.org/spreadsheetml/2006/main">
  <authors>
    <author>Kvetoslava Šoltésová</author>
  </authors>
  <commentList>
    <comment ref="B27" authorId="0" shapeId="0">
      <text>
        <r>
          <rPr>
            <b/>
            <sz val="9"/>
            <color indexed="81"/>
            <rFont val="Tahoma"/>
            <family val="2"/>
            <charset val="238"/>
          </rPr>
          <t>Kvetoslava Šoltésová:</t>
        </r>
        <r>
          <rPr>
            <sz val="9"/>
            <color indexed="81"/>
            <rFont val="Tahoma"/>
            <family val="2"/>
            <charset val="238"/>
          </rPr>
          <t xml:space="preserve">
Vložiť celkové náklady v eur
</t>
        </r>
      </text>
    </comment>
    <comment ref="C27" authorId="0" shapeId="0">
      <text>
        <r>
          <rPr>
            <b/>
            <sz val="9"/>
            <color indexed="81"/>
            <rFont val="Tahoma"/>
            <family val="2"/>
            <charset val="238"/>
          </rPr>
          <t>Kvetoslava Šoltésová:</t>
        </r>
        <r>
          <rPr>
            <sz val="9"/>
            <color indexed="81"/>
            <rFont val="Tahoma"/>
            <family val="2"/>
            <charset val="238"/>
          </rPr>
          <t xml:space="preserve">
Vložiť celkové náklady v eur</t>
        </r>
      </text>
    </comment>
    <comment ref="A33" authorId="0" shapeId="0">
      <text>
        <r>
          <rPr>
            <b/>
            <sz val="9"/>
            <color indexed="81"/>
            <rFont val="Tahoma"/>
            <family val="2"/>
            <charset val="238"/>
          </rPr>
          <t>Kvetoslava Šoltésová:</t>
        </r>
        <r>
          <rPr>
            <sz val="9"/>
            <color indexed="81"/>
            <rFont val="Tahoma"/>
            <family val="2"/>
            <charset val="238"/>
          </rPr>
          <t xml:space="preserve">
priemerné náklady pre verejné budovy použité v OP KŽP</t>
        </r>
      </text>
    </comment>
    <comment ref="C38" authorId="0" shapeId="0">
      <text>
        <r>
          <rPr>
            <b/>
            <sz val="9"/>
            <color indexed="81"/>
            <rFont val="Tahoma"/>
            <family val="2"/>
            <charset val="238"/>
          </rPr>
          <t>Kvetoslava Šoltésová:</t>
        </r>
        <r>
          <rPr>
            <sz val="9"/>
            <color indexed="81"/>
            <rFont val="Tahoma"/>
            <family val="2"/>
            <charset val="238"/>
          </rPr>
          <t xml:space="preserve">
S akými veľkými budovami uvažujete?
</t>
        </r>
      </text>
    </comment>
  </commentList>
</comments>
</file>

<file path=xl/sharedStrings.xml><?xml version="1.0" encoding="utf-8"?>
<sst xmlns="http://schemas.openxmlformats.org/spreadsheetml/2006/main" count="298" uniqueCount="80">
  <si>
    <t>eur</t>
  </si>
  <si>
    <t>kWh/rok</t>
  </si>
  <si>
    <t>zníženie emisií skleníkových plynov</t>
  </si>
  <si>
    <t>m2</t>
  </si>
  <si>
    <t>ročné zníženie konečnej energetickej spotreby</t>
  </si>
  <si>
    <t>eur/kWh KES</t>
  </si>
  <si>
    <t>zdravotnícke zariadenia</t>
  </si>
  <si>
    <t>zodpovedajúca hodnota celkovej potreby energie (KES)</t>
  </si>
  <si>
    <t>zodpovedajúca hodnota primárnej potreby energie (PES)</t>
  </si>
  <si>
    <t>školy - horná hranica triedy "D"</t>
  </si>
  <si>
    <t>zdravotnícke zariadenia - horná hranica triedy "D"</t>
  </si>
  <si>
    <t>administratívne budovy - horná hranica triedy "D"</t>
  </si>
  <si>
    <t>budovy pre kultúru (z budov pre obchodné služby)</t>
  </si>
  <si>
    <t>horná hranica "D"</t>
  </si>
  <si>
    <t>horná hranica "A"</t>
  </si>
  <si>
    <t>kWh/(m2.rok)</t>
  </si>
  <si>
    <t>náklady na KES</t>
  </si>
  <si>
    <t>náklady na budovy vrátane vybavenia</t>
  </si>
  <si>
    <t xml:space="preserve">školské zariadenia </t>
  </si>
  <si>
    <t>zariadenia na poskytovanie soc. služieb</t>
  </si>
  <si>
    <t>kultúrne zariadenia</t>
  </si>
  <si>
    <t>materské školy</t>
  </si>
  <si>
    <t>ročná úspora KES</t>
  </si>
  <si>
    <t>priemerná celková podlahová plocha na budovu MŠ</t>
  </si>
  <si>
    <t>počet obnovených budov nad rámec minimálnych požiadaviek</t>
  </si>
  <si>
    <t>náklady na materské školy celkom</t>
  </si>
  <si>
    <t>eur/(kWh.rok)</t>
  </si>
  <si>
    <t>MWh/rok</t>
  </si>
  <si>
    <t>plánovaná ročná úspora KES (zo súčasnej triedy D do triedy A)</t>
  </si>
  <si>
    <t>celková podlahova plocha budov obnovených nad rámec minimálnych požiadaviek</t>
  </si>
  <si>
    <t>ks</t>
  </si>
  <si>
    <t>faktor na prepočítanie KES na PES</t>
  </si>
  <si>
    <t>predchádzajúce OP podiel budova/vybavenie</t>
  </si>
  <si>
    <t>%</t>
  </si>
  <si>
    <t>náklady na opatrenia energetickej efektívnosti</t>
  </si>
  <si>
    <t>podiel opatrení na energetickú efektívnosť  (zníženie energetickej náročnosti) na celkových nákladoch obnovených budov</t>
  </si>
  <si>
    <t>kg CO2/kWh</t>
  </si>
  <si>
    <t>faktor na prepočítanie úspor PES na t CO2</t>
  </si>
  <si>
    <t>zníženie ročnej spotreby primárnej energie (PES)</t>
  </si>
  <si>
    <t>náklady na jednotku zníženia konečnej energetickej spotreby</t>
  </si>
  <si>
    <t>kg CO2/rok</t>
  </si>
  <si>
    <t>t CO2/rok</t>
  </si>
  <si>
    <t>Podiel 25% na základe odborného odhadu</t>
  </si>
  <si>
    <t>Stredné odborné školy</t>
  </si>
  <si>
    <t>Podiel 15% na základe odborného odhadu</t>
  </si>
  <si>
    <t>priemerná celková podlahová plocha na budovu školy</t>
  </si>
  <si>
    <t>Kultúrne zariadenia</t>
  </si>
  <si>
    <t>náklady na kultúrne zariadenia celkom</t>
  </si>
  <si>
    <t>náklady na technické (technologické) zariadenia</t>
  </si>
  <si>
    <t>podiel technických (technologických) zariadení</t>
  </si>
  <si>
    <t>náklady na obnovu existujúcich budov</t>
  </si>
  <si>
    <t>výstavba nových budov</t>
  </si>
  <si>
    <t>náklady na výstavbu nových budov</t>
  </si>
  <si>
    <t>náklady na školy celkom</t>
  </si>
  <si>
    <t>náklady na budovy celkom</t>
  </si>
  <si>
    <t xml:space="preserve">priemerná celková podlahová plocha na budovu </t>
  </si>
  <si>
    <t>priemerná celková podlahová plocha na budovu</t>
  </si>
  <si>
    <t>Sociálne zariadenia</t>
  </si>
  <si>
    <t>bytové domy</t>
  </si>
  <si>
    <t>domy so soc. starostlivosťou (priemer bytové domy a zdrav. zariadenia)</t>
  </si>
  <si>
    <t xml:space="preserve">Podiel min. 60% na základe odborného odhadu </t>
  </si>
  <si>
    <t>Plánujete aj výstavbu nových budov? Zatiaľ je tam 10%</t>
  </si>
  <si>
    <t>súčasný stav - horná hranica "D"</t>
  </si>
  <si>
    <t>nový stav - horná hranica "A"</t>
  </si>
  <si>
    <t>Zdravotnícke zariadenia</t>
  </si>
  <si>
    <t>zdravotnícke zariadenia - energetická trieda "D" (bližšie k dolnej hranici)</t>
  </si>
  <si>
    <t>súčasný stav - energetická trieda "D"</t>
  </si>
  <si>
    <t xml:space="preserve">Prílooha č.15: Spôsob výpočtu merateľných ukazovateľov </t>
  </si>
  <si>
    <t>RIUS</t>
  </si>
  <si>
    <t>UMR</t>
  </si>
  <si>
    <t xml:space="preserve">celkové výdavky </t>
  </si>
  <si>
    <t>RIUS vrátane UMR</t>
  </si>
  <si>
    <t>RIUS bez UMR</t>
  </si>
  <si>
    <t>celkové výdavky (EŠIF+SR)</t>
  </si>
  <si>
    <t>Typ cestovného lístka IDS</t>
  </si>
  <si>
    <t>Koeficient</t>
  </si>
  <si>
    <t>Počet (2013)</t>
  </si>
  <si>
    <t>Počet ekvivalentných CL na 1 cestu (2013)</t>
  </si>
  <si>
    <t>Celkový počet ekvivalentných cestovných lístkov na 1 cestu</t>
  </si>
  <si>
    <t xml:space="preserve">Prílooha č.16: Spôsob výpočtu merateľných ukazovateľov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</si>
</sst>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.000\ _€_-;\-* #,##0.000\ _€_-;_-* &quot;-&quot;??\ _€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2"/>
      <color theme="1"/>
      <name val="Times New Roman"/>
      <family val="1"/>
      <charset val="238"/>
    </font>
    <font>
      <sz val="10"/>
      <color rgb="FF000000"/>
      <name val="Tahoma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rgb="FF7030A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43" fontId="0" fillId="0" borderId="0" xfId="1" applyFont="1"/>
    <xf numFmtId="0" fontId="0" fillId="3" borderId="0" xfId="0" applyFill="1"/>
    <xf numFmtId="0" fontId="0" fillId="2" borderId="0" xfId="0" applyFill="1"/>
    <xf numFmtId="0" fontId="0" fillId="0" borderId="0" xfId="0" applyAlignment="1">
      <alignment wrapText="1"/>
    </xf>
    <xf numFmtId="0" fontId="4" fillId="0" borderId="0" xfId="0" applyFont="1"/>
    <xf numFmtId="43" fontId="0" fillId="0" borderId="0" xfId="0" applyNumberFormat="1"/>
    <xf numFmtId="4" fontId="0" fillId="0" borderId="0" xfId="0" applyNumberFormat="1"/>
    <xf numFmtId="0" fontId="0" fillId="0" borderId="0" xfId="0" applyFill="1"/>
    <xf numFmtId="43" fontId="0" fillId="3" borderId="0" xfId="1" applyFont="1" applyFill="1"/>
    <xf numFmtId="164" fontId="0" fillId="0" borderId="0" xfId="1" applyNumberFormat="1" applyFont="1"/>
    <xf numFmtId="0" fontId="0" fillId="4" borderId="0" xfId="0" applyFill="1"/>
    <xf numFmtId="43" fontId="0" fillId="4" borderId="0" xfId="0" applyNumberFormat="1" applyFill="1"/>
    <xf numFmtId="3" fontId="5" fillId="0" borderId="0" xfId="0" applyNumberFormat="1" applyFont="1"/>
    <xf numFmtId="43" fontId="5" fillId="0" borderId="0" xfId="1" applyFont="1"/>
    <xf numFmtId="43" fontId="0" fillId="5" borderId="0" xfId="0" applyNumberFormat="1" applyFill="1"/>
    <xf numFmtId="43" fontId="0" fillId="7" borderId="0" xfId="1" applyFont="1" applyFill="1"/>
    <xf numFmtId="43" fontId="6" fillId="0" borderId="0" xfId="1" applyFont="1"/>
    <xf numFmtId="164" fontId="6" fillId="0" borderId="0" xfId="1" applyNumberFormat="1" applyFont="1"/>
    <xf numFmtId="43" fontId="0" fillId="2" borderId="0" xfId="1" applyFont="1" applyFill="1"/>
    <xf numFmtId="43" fontId="0" fillId="2" borderId="0" xfId="0" applyNumberFormat="1" applyFill="1"/>
    <xf numFmtId="43" fontId="7" fillId="0" borderId="0" xfId="0" applyNumberFormat="1" applyFont="1"/>
    <xf numFmtId="0" fontId="6" fillId="0" borderId="0" xfId="0" applyFont="1"/>
    <xf numFmtId="2" fontId="0" fillId="0" borderId="0" xfId="0" applyNumberFormat="1"/>
    <xf numFmtId="0" fontId="0" fillId="7" borderId="0" xfId="0" applyFill="1"/>
    <xf numFmtId="43" fontId="0" fillId="0" borderId="0" xfId="1" applyFont="1" applyFill="1"/>
    <xf numFmtId="43" fontId="0" fillId="0" borderId="0" xfId="0" applyNumberFormat="1" applyFill="1"/>
    <xf numFmtId="4" fontId="0" fillId="0" borderId="0" xfId="0" applyNumberFormat="1" applyFill="1"/>
    <xf numFmtId="164" fontId="0" fillId="0" borderId="0" xfId="1" applyNumberFormat="1" applyFont="1" applyFill="1"/>
    <xf numFmtId="43" fontId="6" fillId="5" borderId="0" xfId="1" applyFont="1" applyFill="1"/>
    <xf numFmtId="43" fontId="0" fillId="5" borderId="0" xfId="1" applyFont="1" applyFill="1"/>
    <xf numFmtId="0" fontId="0" fillId="0" borderId="0" xfId="0" applyAlignment="1">
      <alignment horizontal="right"/>
    </xf>
    <xf numFmtId="3" fontId="0" fillId="2" borderId="0" xfId="0" applyNumberFormat="1" applyFill="1"/>
    <xf numFmtId="3" fontId="0" fillId="0" borderId="0" xfId="0" applyNumberFormat="1"/>
    <xf numFmtId="0" fontId="8" fillId="0" borderId="0" xfId="0" applyFont="1"/>
    <xf numFmtId="0" fontId="9" fillId="3" borderId="0" xfId="0" applyFont="1" applyFill="1"/>
    <xf numFmtId="0" fontId="0" fillId="0" borderId="0" xfId="0" applyAlignment="1">
      <alignment horizontal="center" wrapText="1"/>
    </xf>
    <xf numFmtId="0" fontId="0" fillId="6" borderId="0" xfId="0" applyFill="1" applyAlignment="1">
      <alignment wrapText="1"/>
    </xf>
    <xf numFmtId="0" fontId="10" fillId="0" borderId="0" xfId="0" applyFont="1"/>
  </cellXfs>
  <cellStyles count="2">
    <cellStyle name="Čiarka" xfId="1" builtinId="3"/>
    <cellStyle name="Normálne" xfId="0" builtinId="0"/>
  </cellStyles>
  <dxfs count="5">
    <dxf>
      <numFmt numFmtId="3" formatCode="#,##0"/>
    </dxf>
    <dxf>
      <numFmt numFmtId="3" formatCode="#,##0"/>
    </dxf>
    <dxf>
      <numFmt numFmtId="3" formatCode="#,##0"/>
      <fill>
        <patternFill patternType="solid">
          <fgColor indexed="64"/>
          <bgColor rgb="FFFFFF00"/>
        </patternFill>
      </fill>
    </dxf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trhova.TSK/AppData/Local/Temp/T/M/V6/K&#243;pia%20-%20Koeficienty%20CL%20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odika"/>
      <sheetName val="IDS VRR"/>
      <sheetName val="IDS MRR"/>
      <sheetName val="Výpočet"/>
      <sheetName val="Kópia - Koeficienty CL final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tables/table1.xml><?xml version="1.0" encoding="utf-8"?>
<table xmlns="http://schemas.openxmlformats.org/spreadsheetml/2006/main" id="5" name="Tabuľka14596" displayName="Tabuľka14596" ref="A1:D21" totalsRowCount="1">
  <autoFilter ref="A1:D20"/>
  <tableColumns count="4">
    <tableColumn id="1" name="Typ cestovného lístka IDS" totalsRowLabel="Celkový počet ekvivalentných cestovných lístkov na 1 cestu">
      <calculatedColumnFormula>[1]!Tabuľka1[[#This Row],[Typ cestovného lístka IDS]]</calculatedColumnFormula>
    </tableColumn>
    <tableColumn id="2" name="Koeficient" dataDxfId="4" totalsRowDxfId="3">
      <calculatedColumnFormula>[1]!Tabuľka1[[#This Row],[Koeficient]]</calculatedColumnFormula>
    </tableColumn>
    <tableColumn id="3" name="Počet (2013)" dataDxfId="2"/>
    <tableColumn id="4" name="Počet ekvivalentných CL na 1 cestu (2013)" totalsRowFunction="custom" dataDxfId="1" totalsRowDxfId="0">
      <calculatedColumnFormula>Tabuľka14596[[#This Row],[Koeficient]]*Tabuľka14596[[#This Row],[Počet (2013)]]</calculatedColumnFormula>
      <totalsRowFormula>SUM(Tabuľka14596[Počet ekvivalentných CL na 1 cestu (2013)])</totalsRow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tabSelected="1" workbookViewId="0">
      <selection activeCell="A3" sqref="A3"/>
    </sheetView>
  </sheetViews>
  <sheetFormatPr defaultRowHeight="15" x14ac:dyDescent="0.25"/>
  <cols>
    <col min="1" max="1" width="49.7109375" customWidth="1"/>
    <col min="2" max="2" width="17.140625" customWidth="1"/>
    <col min="3" max="3" width="21.140625" customWidth="1"/>
    <col min="4" max="4" width="9.28515625" bestFit="1" customWidth="1"/>
    <col min="5" max="5" width="13.5703125" customWidth="1"/>
    <col min="6" max="6" width="11.85546875" bestFit="1" customWidth="1"/>
    <col min="7" max="8" width="16.42578125" bestFit="1" customWidth="1"/>
    <col min="11" max="11" width="10.85546875" bestFit="1" customWidth="1"/>
    <col min="13" max="13" width="10.85546875" bestFit="1" customWidth="1"/>
    <col min="14" max="14" width="11.85546875" bestFit="1" customWidth="1"/>
  </cols>
  <sheetData>
    <row r="1" spans="1:6" s="38" customFormat="1" ht="15.75" x14ac:dyDescent="0.25">
      <c r="A1" s="38" t="s">
        <v>79</v>
      </c>
    </row>
    <row r="3" spans="1:6" ht="105" x14ac:dyDescent="0.25">
      <c r="B3" s="4" t="s">
        <v>7</v>
      </c>
      <c r="C3" s="4" t="s">
        <v>8</v>
      </c>
      <c r="D3" s="4" t="s">
        <v>7</v>
      </c>
      <c r="E3" s="4" t="s">
        <v>8</v>
      </c>
      <c r="F3" s="4" t="s">
        <v>22</v>
      </c>
    </row>
    <row r="4" spans="1:6" x14ac:dyDescent="0.25">
      <c r="B4" s="36" t="s">
        <v>13</v>
      </c>
      <c r="C4" s="36"/>
      <c r="D4" s="36" t="s">
        <v>14</v>
      </c>
      <c r="E4" s="36"/>
    </row>
    <row r="5" spans="1:6" x14ac:dyDescent="0.25">
      <c r="B5" s="36" t="s">
        <v>15</v>
      </c>
      <c r="C5" s="36"/>
      <c r="D5" s="36"/>
      <c r="E5" s="36"/>
      <c r="F5" s="36"/>
    </row>
    <row r="6" spans="1:6" x14ac:dyDescent="0.25">
      <c r="A6" t="s">
        <v>9</v>
      </c>
      <c r="B6">
        <v>163</v>
      </c>
      <c r="C6">
        <v>272</v>
      </c>
      <c r="D6">
        <v>42</v>
      </c>
      <c r="E6">
        <v>68</v>
      </c>
      <c r="F6" s="2">
        <f>B6-D6</f>
        <v>121</v>
      </c>
    </row>
    <row r="7" spans="1:6" x14ac:dyDescent="0.25">
      <c r="A7" t="s">
        <v>10</v>
      </c>
      <c r="B7">
        <v>385</v>
      </c>
      <c r="C7">
        <v>769</v>
      </c>
      <c r="D7">
        <v>101</v>
      </c>
      <c r="E7">
        <v>192</v>
      </c>
      <c r="F7">
        <f t="shared" ref="F7:F9" si="0">B7-D7</f>
        <v>284</v>
      </c>
    </row>
    <row r="8" spans="1:6" x14ac:dyDescent="0.25">
      <c r="A8" t="s">
        <v>11</v>
      </c>
      <c r="B8">
        <v>218</v>
      </c>
      <c r="C8">
        <v>480</v>
      </c>
      <c r="D8">
        <v>58</v>
      </c>
      <c r="E8">
        <v>120</v>
      </c>
      <c r="F8">
        <f t="shared" si="0"/>
        <v>160</v>
      </c>
    </row>
    <row r="9" spans="1:6" x14ac:dyDescent="0.25">
      <c r="A9" t="s">
        <v>12</v>
      </c>
      <c r="B9">
        <v>313</v>
      </c>
      <c r="C9">
        <v>680</v>
      </c>
      <c r="D9">
        <v>81</v>
      </c>
      <c r="E9">
        <v>170</v>
      </c>
      <c r="F9">
        <f t="shared" si="0"/>
        <v>232</v>
      </c>
    </row>
    <row r="13" spans="1:6" x14ac:dyDescent="0.25">
      <c r="A13" s="35" t="s">
        <v>21</v>
      </c>
    </row>
    <row r="14" spans="1:6" x14ac:dyDescent="0.25">
      <c r="B14" t="s">
        <v>70</v>
      </c>
    </row>
    <row r="15" spans="1:6" x14ac:dyDescent="0.25">
      <c r="B15" t="s">
        <v>71</v>
      </c>
      <c r="C15" t="s">
        <v>69</v>
      </c>
    </row>
    <row r="17" spans="1:6" x14ac:dyDescent="0.25">
      <c r="A17" t="s">
        <v>25</v>
      </c>
      <c r="B17" s="19">
        <v>4705882</v>
      </c>
      <c r="C17" s="19">
        <v>823529</v>
      </c>
      <c r="D17" t="s">
        <v>0</v>
      </c>
    </row>
    <row r="18" spans="1:6" x14ac:dyDescent="0.25">
      <c r="A18" t="s">
        <v>51</v>
      </c>
      <c r="B18" s="19">
        <v>6</v>
      </c>
      <c r="C18" s="19">
        <v>0</v>
      </c>
      <c r="D18" t="s">
        <v>33</v>
      </c>
    </row>
    <row r="19" spans="1:6" x14ac:dyDescent="0.25">
      <c r="A19" t="s">
        <v>52</v>
      </c>
      <c r="B19" s="1">
        <f>B17*B18/100</f>
        <v>282352.92</v>
      </c>
      <c r="C19" s="1">
        <f>C17*C18/100</f>
        <v>0</v>
      </c>
      <c r="D19" t="s">
        <v>0</v>
      </c>
    </row>
    <row r="20" spans="1:6" x14ac:dyDescent="0.25">
      <c r="A20" t="s">
        <v>50</v>
      </c>
      <c r="B20" s="6">
        <f>B17-B19</f>
        <v>4423529.08</v>
      </c>
      <c r="C20" s="6">
        <f>C17-C19</f>
        <v>823529</v>
      </c>
      <c r="D20" t="s">
        <v>0</v>
      </c>
    </row>
    <row r="21" spans="1:6" ht="60" x14ac:dyDescent="0.25">
      <c r="A21" t="s">
        <v>35</v>
      </c>
      <c r="B21" s="20">
        <v>40</v>
      </c>
      <c r="C21" s="20">
        <v>40</v>
      </c>
      <c r="D21" t="s">
        <v>33</v>
      </c>
      <c r="E21" s="4" t="s">
        <v>42</v>
      </c>
    </row>
    <row r="22" spans="1:6" x14ac:dyDescent="0.25">
      <c r="A22" t="s">
        <v>34</v>
      </c>
      <c r="B22" s="7">
        <f>B20*B21/100</f>
        <v>1769411.632</v>
      </c>
      <c r="C22" s="7">
        <f>C20*C21/100</f>
        <v>329411.59999999998</v>
      </c>
      <c r="D22" t="s">
        <v>0</v>
      </c>
    </row>
    <row r="23" spans="1:6" x14ac:dyDescent="0.25">
      <c r="A23" t="s">
        <v>39</v>
      </c>
      <c r="B23" s="17">
        <v>2.8378008197674398</v>
      </c>
      <c r="C23" s="17">
        <v>2.8378008197674398</v>
      </c>
      <c r="D23" t="s">
        <v>26</v>
      </c>
    </row>
    <row r="24" spans="1:6" x14ac:dyDescent="0.25">
      <c r="A24" t="s">
        <v>4</v>
      </c>
      <c r="B24" s="1">
        <f>B22/B23</f>
        <v>623515.08945754857</v>
      </c>
      <c r="C24" s="1">
        <f>C22/C23</f>
        <v>116079.88753311994</v>
      </c>
      <c r="D24" t="s">
        <v>1</v>
      </c>
    </row>
    <row r="25" spans="1:6" x14ac:dyDescent="0.25">
      <c r="A25" t="s">
        <v>4</v>
      </c>
      <c r="B25" s="1">
        <f>B24/1000</f>
        <v>623.51508945754858</v>
      </c>
      <c r="C25" s="1">
        <f>C24/1000</f>
        <v>116.07988753311994</v>
      </c>
      <c r="D25" t="s">
        <v>27</v>
      </c>
    </row>
    <row r="26" spans="1:6" x14ac:dyDescent="0.25">
      <c r="A26" t="s">
        <v>28</v>
      </c>
      <c r="B26" s="9">
        <v>121</v>
      </c>
      <c r="C26" s="9">
        <v>121</v>
      </c>
      <c r="D26" t="s">
        <v>15</v>
      </c>
    </row>
    <row r="27" spans="1:6" x14ac:dyDescent="0.25">
      <c r="A27" t="s">
        <v>29</v>
      </c>
      <c r="B27" s="1">
        <f>B24/B26</f>
        <v>5153.0172682442035</v>
      </c>
      <c r="C27" s="1">
        <f>C24/C26</f>
        <v>959.33791349685896</v>
      </c>
      <c r="D27" t="s">
        <v>3</v>
      </c>
    </row>
    <row r="28" spans="1:6" x14ac:dyDescent="0.25">
      <c r="A28" t="s">
        <v>23</v>
      </c>
      <c r="B28" s="20">
        <v>450</v>
      </c>
      <c r="C28" s="20">
        <v>450</v>
      </c>
      <c r="D28" t="s">
        <v>3</v>
      </c>
    </row>
    <row r="29" spans="1:6" x14ac:dyDescent="0.25">
      <c r="A29" t="s">
        <v>24</v>
      </c>
      <c r="B29">
        <f>B27/B28</f>
        <v>11.451149484987118</v>
      </c>
      <c r="C29">
        <f>C27/C28</f>
        <v>2.13186202999302</v>
      </c>
      <c r="D29" t="s">
        <v>30</v>
      </c>
    </row>
    <row r="30" spans="1:6" x14ac:dyDescent="0.25">
      <c r="A30" t="s">
        <v>31</v>
      </c>
      <c r="B30" s="17">
        <v>1.6</v>
      </c>
      <c r="C30" s="17">
        <v>1.6</v>
      </c>
    </row>
    <row r="31" spans="1:6" x14ac:dyDescent="0.25">
      <c r="A31" t="s">
        <v>38</v>
      </c>
      <c r="B31" s="1">
        <f>B30*B24</f>
        <v>997624.14313207776</v>
      </c>
      <c r="C31" s="1">
        <f>C30*C24</f>
        <v>185727.82005299191</v>
      </c>
      <c r="D31" t="s">
        <v>1</v>
      </c>
    </row>
    <row r="32" spans="1:6" x14ac:dyDescent="0.25">
      <c r="A32" t="s">
        <v>38</v>
      </c>
      <c r="B32" s="1">
        <f>B31/1000</f>
        <v>997.62414313207773</v>
      </c>
      <c r="C32" s="1">
        <f>C31/1000</f>
        <v>185.72782005299192</v>
      </c>
      <c r="D32" t="s">
        <v>27</v>
      </c>
      <c r="F32" s="6"/>
    </row>
    <row r="33" spans="1:4" x14ac:dyDescent="0.25">
      <c r="A33" t="s">
        <v>37</v>
      </c>
      <c r="B33" s="18">
        <v>0.26400000000000001</v>
      </c>
      <c r="C33" s="18">
        <v>0.26400000000000001</v>
      </c>
      <c r="D33" t="s">
        <v>36</v>
      </c>
    </row>
    <row r="34" spans="1:4" x14ac:dyDescent="0.25">
      <c r="A34" t="s">
        <v>2</v>
      </c>
      <c r="B34" s="6">
        <f>B33*B31</f>
        <v>263372.77378686855</v>
      </c>
      <c r="C34" s="6">
        <f>C33*C31</f>
        <v>49032.144493989865</v>
      </c>
      <c r="D34" t="s">
        <v>40</v>
      </c>
    </row>
    <row r="35" spans="1:4" x14ac:dyDescent="0.25">
      <c r="A35" t="s">
        <v>2</v>
      </c>
      <c r="B35" s="21">
        <f>B34/1000</f>
        <v>263.37277378686855</v>
      </c>
      <c r="C35" s="21">
        <f>C34/1000</f>
        <v>49.032144493989861</v>
      </c>
      <c r="D35" t="s">
        <v>41</v>
      </c>
    </row>
  </sheetData>
  <mergeCells count="3">
    <mergeCell ref="B4:C4"/>
    <mergeCell ref="D4:E4"/>
    <mergeCell ref="B5:F5"/>
  </mergeCells>
  <pageMargins left="0.7" right="0.7" top="0.75" bottom="0.75" header="0.3" footer="0.3"/>
  <pageSetup paperSize="9" scale="70" orientation="portrait" horizontalDpi="4294967295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workbookViewId="0">
      <selection activeCell="E22" sqref="E22"/>
    </sheetView>
  </sheetViews>
  <sheetFormatPr defaultRowHeight="15" x14ac:dyDescent="0.25"/>
  <cols>
    <col min="1" max="1" width="49.7109375" customWidth="1"/>
    <col min="2" max="2" width="17.140625" customWidth="1"/>
    <col min="3" max="3" width="21.140625" customWidth="1"/>
    <col min="4" max="4" width="9.28515625" bestFit="1" customWidth="1"/>
    <col min="5" max="5" width="13.5703125" customWidth="1"/>
    <col min="6" max="6" width="11.85546875" bestFit="1" customWidth="1"/>
    <col min="7" max="8" width="16.42578125" bestFit="1" customWidth="1"/>
    <col min="11" max="11" width="10.85546875" bestFit="1" customWidth="1"/>
    <col min="13" max="13" width="10.85546875" bestFit="1" customWidth="1"/>
    <col min="14" max="14" width="11.85546875" bestFit="1" customWidth="1"/>
  </cols>
  <sheetData>
    <row r="1" spans="1:6" x14ac:dyDescent="0.25">
      <c r="A1" t="s">
        <v>67</v>
      </c>
    </row>
    <row r="3" spans="1:6" ht="105" x14ac:dyDescent="0.25">
      <c r="B3" s="4" t="s">
        <v>7</v>
      </c>
      <c r="C3" s="4" t="s">
        <v>8</v>
      </c>
      <c r="D3" s="4" t="s">
        <v>7</v>
      </c>
      <c r="E3" s="4" t="s">
        <v>8</v>
      </c>
      <c r="F3" s="4" t="s">
        <v>22</v>
      </c>
    </row>
    <row r="4" spans="1:6" ht="15" customHeight="1" x14ac:dyDescent="0.25">
      <c r="B4" s="36" t="s">
        <v>62</v>
      </c>
      <c r="C4" s="36"/>
      <c r="D4" s="36" t="s">
        <v>63</v>
      </c>
      <c r="E4" s="36"/>
    </row>
    <row r="5" spans="1:6" x14ac:dyDescent="0.25">
      <c r="B5" s="36" t="s">
        <v>15</v>
      </c>
      <c r="C5" s="36"/>
      <c r="D5" s="36"/>
      <c r="E5" s="36"/>
      <c r="F5" s="36"/>
    </row>
    <row r="6" spans="1:6" x14ac:dyDescent="0.25">
      <c r="A6" t="s">
        <v>9</v>
      </c>
      <c r="B6">
        <v>163</v>
      </c>
      <c r="C6">
        <v>272</v>
      </c>
      <c r="D6">
        <v>42</v>
      </c>
      <c r="E6">
        <v>68</v>
      </c>
      <c r="F6" s="2">
        <f>B6-D6</f>
        <v>121</v>
      </c>
    </row>
    <row r="7" spans="1:6" x14ac:dyDescent="0.25">
      <c r="A7" t="s">
        <v>10</v>
      </c>
      <c r="B7">
        <v>385</v>
      </c>
      <c r="C7">
        <v>769</v>
      </c>
      <c r="D7">
        <v>101</v>
      </c>
      <c r="E7">
        <v>192</v>
      </c>
      <c r="F7">
        <f t="shared" ref="F7:F9" si="0">B7-D7</f>
        <v>284</v>
      </c>
    </row>
    <row r="8" spans="1:6" x14ac:dyDescent="0.25">
      <c r="A8" t="s">
        <v>11</v>
      </c>
      <c r="B8">
        <v>218</v>
      </c>
      <c r="C8">
        <v>480</v>
      </c>
      <c r="D8">
        <v>58</v>
      </c>
      <c r="E8">
        <v>120</v>
      </c>
      <c r="F8">
        <f t="shared" si="0"/>
        <v>160</v>
      </c>
    </row>
    <row r="9" spans="1:6" x14ac:dyDescent="0.25">
      <c r="A9" t="s">
        <v>12</v>
      </c>
      <c r="B9">
        <v>313</v>
      </c>
      <c r="C9">
        <v>680</v>
      </c>
      <c r="D9">
        <v>81</v>
      </c>
      <c r="E9">
        <v>170</v>
      </c>
      <c r="F9">
        <f t="shared" si="0"/>
        <v>232</v>
      </c>
    </row>
    <row r="14" spans="1:6" x14ac:dyDescent="0.25">
      <c r="A14" s="35" t="s">
        <v>43</v>
      </c>
    </row>
    <row r="15" spans="1:6" x14ac:dyDescent="0.25">
      <c r="B15" t="s">
        <v>70</v>
      </c>
    </row>
    <row r="16" spans="1:6" x14ac:dyDescent="0.25">
      <c r="B16" t="s">
        <v>68</v>
      </c>
      <c r="C16" t="s">
        <v>69</v>
      </c>
    </row>
    <row r="17" spans="1:5" ht="15.75" x14ac:dyDescent="0.25">
      <c r="B17" s="5"/>
      <c r="C17" s="5"/>
    </row>
    <row r="18" spans="1:5" x14ac:dyDescent="0.25">
      <c r="A18" t="s">
        <v>53</v>
      </c>
      <c r="B18" s="19">
        <v>12941176</v>
      </c>
      <c r="C18" s="19">
        <v>2352941.1800000002</v>
      </c>
      <c r="D18" t="s">
        <v>0</v>
      </c>
    </row>
    <row r="19" spans="1:5" x14ac:dyDescent="0.25">
      <c r="A19" t="s">
        <v>51</v>
      </c>
      <c r="B19" s="1">
        <v>0</v>
      </c>
      <c r="C19" s="1">
        <v>0</v>
      </c>
      <c r="D19" t="s">
        <v>33</v>
      </c>
    </row>
    <row r="20" spans="1:5" x14ac:dyDescent="0.25">
      <c r="A20" t="s">
        <v>52</v>
      </c>
      <c r="B20" s="1">
        <f>B18*B19/100</f>
        <v>0</v>
      </c>
      <c r="C20" s="1">
        <f>C18*C19/100</f>
        <v>0</v>
      </c>
      <c r="D20" t="s">
        <v>0</v>
      </c>
    </row>
    <row r="21" spans="1:5" x14ac:dyDescent="0.25">
      <c r="A21" t="s">
        <v>50</v>
      </c>
      <c r="B21" s="6">
        <f>B18-B20</f>
        <v>12941176</v>
      </c>
      <c r="C21" s="6">
        <f>C18-C20</f>
        <v>2352941.1800000002</v>
      </c>
      <c r="D21" t="s">
        <v>0</v>
      </c>
    </row>
    <row r="22" spans="1:5" ht="60" x14ac:dyDescent="0.25">
      <c r="A22" t="s">
        <v>35</v>
      </c>
      <c r="B22" s="20">
        <v>40</v>
      </c>
      <c r="C22" s="20">
        <v>40</v>
      </c>
      <c r="D22" t="s">
        <v>33</v>
      </c>
      <c r="E22" s="4" t="s">
        <v>44</v>
      </c>
    </row>
    <row r="23" spans="1:5" x14ac:dyDescent="0.25">
      <c r="A23" t="s">
        <v>34</v>
      </c>
      <c r="B23" s="7">
        <f>B21*B22/100</f>
        <v>5176470.4000000004</v>
      </c>
      <c r="C23" s="7">
        <f>C21*C22/100</f>
        <v>941176.47200000007</v>
      </c>
      <c r="D23" t="s">
        <v>0</v>
      </c>
    </row>
    <row r="24" spans="1:5" x14ac:dyDescent="0.25">
      <c r="A24" t="s">
        <v>39</v>
      </c>
      <c r="B24" s="1">
        <v>2.8378008197674398</v>
      </c>
      <c r="C24" s="1">
        <v>2.8378008197674398</v>
      </c>
      <c r="D24" t="s">
        <v>26</v>
      </c>
    </row>
    <row r="25" spans="1:5" x14ac:dyDescent="0.25">
      <c r="A25" t="s">
        <v>4</v>
      </c>
      <c r="B25" s="1">
        <f>B23/B24</f>
        <v>1824113.364102917</v>
      </c>
      <c r="C25" s="1">
        <f>C23/C24</f>
        <v>331656.98784917902</v>
      </c>
      <c r="D25" t="s">
        <v>1</v>
      </c>
    </row>
    <row r="26" spans="1:5" x14ac:dyDescent="0.25">
      <c r="A26" t="s">
        <v>4</v>
      </c>
      <c r="B26" s="1">
        <f>B25/1000</f>
        <v>1824.1133641029171</v>
      </c>
      <c r="C26" s="1">
        <f>C25/1000</f>
        <v>331.65698784917902</v>
      </c>
      <c r="D26" t="s">
        <v>27</v>
      </c>
    </row>
    <row r="27" spans="1:5" x14ac:dyDescent="0.25">
      <c r="A27" t="s">
        <v>28</v>
      </c>
      <c r="B27" s="9">
        <v>121</v>
      </c>
      <c r="C27" s="9">
        <v>121</v>
      </c>
      <c r="D27" t="s">
        <v>15</v>
      </c>
    </row>
    <row r="28" spans="1:5" x14ac:dyDescent="0.25">
      <c r="A28" t="s">
        <v>29</v>
      </c>
      <c r="B28" s="1">
        <f>B25/B27</f>
        <v>15075.317058701794</v>
      </c>
      <c r="C28" s="1">
        <f>C25/C27</f>
        <v>2740.9668417287521</v>
      </c>
      <c r="D28" t="s">
        <v>3</v>
      </c>
    </row>
    <row r="29" spans="1:5" x14ac:dyDescent="0.25">
      <c r="A29" t="s">
        <v>45</v>
      </c>
      <c r="B29" s="20">
        <v>1150</v>
      </c>
      <c r="C29" s="20">
        <v>1150</v>
      </c>
      <c r="D29" t="s">
        <v>3</v>
      </c>
    </row>
    <row r="30" spans="1:5" x14ac:dyDescent="0.25">
      <c r="A30" t="s">
        <v>24</v>
      </c>
      <c r="B30" s="23">
        <f>B28/B29</f>
        <v>13.108971355392864</v>
      </c>
      <c r="C30">
        <f>C28/C29</f>
        <v>2.3834494275902194</v>
      </c>
      <c r="D30" t="s">
        <v>30</v>
      </c>
    </row>
    <row r="31" spans="1:5" x14ac:dyDescent="0.25">
      <c r="A31" t="s">
        <v>31</v>
      </c>
      <c r="B31" s="1">
        <v>1.6</v>
      </c>
      <c r="C31" s="1">
        <v>1.6</v>
      </c>
    </row>
    <row r="32" spans="1:5" x14ac:dyDescent="0.25">
      <c r="A32" t="s">
        <v>38</v>
      </c>
      <c r="B32" s="1">
        <f>B31*B25</f>
        <v>2918581.3825646676</v>
      </c>
      <c r="C32" s="1">
        <f>C31*C25</f>
        <v>530651.18055868649</v>
      </c>
      <c r="D32" t="s">
        <v>1</v>
      </c>
    </row>
    <row r="33" spans="1:7" x14ac:dyDescent="0.25">
      <c r="A33" t="s">
        <v>38</v>
      </c>
      <c r="B33" s="1">
        <f>B32/1000</f>
        <v>2918.5813825646678</v>
      </c>
      <c r="C33" s="1">
        <f>C32/1000</f>
        <v>530.65118055868652</v>
      </c>
      <c r="D33" t="s">
        <v>27</v>
      </c>
      <c r="F33" s="6"/>
    </row>
    <row r="34" spans="1:7" x14ac:dyDescent="0.25">
      <c r="A34" t="s">
        <v>37</v>
      </c>
      <c r="B34" s="10">
        <v>0.26400000000000001</v>
      </c>
      <c r="C34" s="10">
        <v>0.26400000000000001</v>
      </c>
      <c r="D34" t="s">
        <v>36</v>
      </c>
    </row>
    <row r="35" spans="1:7" x14ac:dyDescent="0.25">
      <c r="A35" t="s">
        <v>2</v>
      </c>
      <c r="B35" s="6">
        <f>B34*B32</f>
        <v>770505.48499707226</v>
      </c>
      <c r="C35" s="6">
        <f>C34*C32</f>
        <v>140091.91166749323</v>
      </c>
      <c r="D35" t="s">
        <v>40</v>
      </c>
    </row>
    <row r="36" spans="1:7" x14ac:dyDescent="0.25">
      <c r="A36" t="s">
        <v>2</v>
      </c>
      <c r="B36" s="21">
        <f>B35/1000</f>
        <v>770.50548499707224</v>
      </c>
      <c r="C36" s="6">
        <f>C35/1000</f>
        <v>140.09191166749324</v>
      </c>
      <c r="D36" t="s">
        <v>41</v>
      </c>
      <c r="G36" s="8"/>
    </row>
  </sheetData>
  <mergeCells count="3">
    <mergeCell ref="B4:C4"/>
    <mergeCell ref="D4:E4"/>
    <mergeCell ref="B5:F5"/>
  </mergeCells>
  <pageMargins left="0.7" right="0.7" top="0.75" bottom="0.75" header="0.3" footer="0.3"/>
  <pageSetup paperSize="9" scale="71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workbookViewId="0">
      <selection activeCell="A15" sqref="A15"/>
    </sheetView>
  </sheetViews>
  <sheetFormatPr defaultRowHeight="15" x14ac:dyDescent="0.25"/>
  <cols>
    <col min="1" max="1" width="49.7109375" customWidth="1"/>
    <col min="2" max="2" width="17.140625" customWidth="1"/>
    <col min="3" max="3" width="21.140625" customWidth="1"/>
    <col min="4" max="4" width="9.28515625" bestFit="1" customWidth="1"/>
    <col min="5" max="5" width="13.5703125" customWidth="1"/>
    <col min="6" max="6" width="11.85546875" bestFit="1" customWidth="1"/>
    <col min="7" max="8" width="16.42578125" bestFit="1" customWidth="1"/>
    <col min="11" max="11" width="10.85546875" bestFit="1" customWidth="1"/>
    <col min="13" max="13" width="10.85546875" bestFit="1" customWidth="1"/>
    <col min="14" max="14" width="11.85546875" bestFit="1" customWidth="1"/>
  </cols>
  <sheetData>
    <row r="1" spans="1:6" x14ac:dyDescent="0.25">
      <c r="A1" t="s">
        <v>67</v>
      </c>
    </row>
    <row r="3" spans="1:6" ht="105" x14ac:dyDescent="0.25">
      <c r="B3" s="4" t="s">
        <v>7</v>
      </c>
      <c r="C3" s="4" t="s">
        <v>8</v>
      </c>
      <c r="D3" s="4" t="s">
        <v>7</v>
      </c>
      <c r="E3" s="4" t="s">
        <v>8</v>
      </c>
      <c r="F3" s="4" t="s">
        <v>22</v>
      </c>
    </row>
    <row r="4" spans="1:6" ht="15" customHeight="1" x14ac:dyDescent="0.25">
      <c r="B4" s="36" t="s">
        <v>62</v>
      </c>
      <c r="C4" s="36"/>
      <c r="D4" s="36" t="s">
        <v>63</v>
      </c>
      <c r="E4" s="36"/>
    </row>
    <row r="5" spans="1:6" x14ac:dyDescent="0.25">
      <c r="B5" s="36" t="s">
        <v>15</v>
      </c>
      <c r="C5" s="36"/>
      <c r="D5" s="36"/>
      <c r="E5" s="36"/>
      <c r="F5" s="36"/>
    </row>
    <row r="6" spans="1:6" x14ac:dyDescent="0.25">
      <c r="A6" t="s">
        <v>9</v>
      </c>
      <c r="B6">
        <v>163</v>
      </c>
      <c r="C6">
        <v>272</v>
      </c>
      <c r="D6">
        <v>42</v>
      </c>
      <c r="E6">
        <v>68</v>
      </c>
      <c r="F6" s="8">
        <f>B6-D6</f>
        <v>121</v>
      </c>
    </row>
    <row r="7" spans="1:6" x14ac:dyDescent="0.25">
      <c r="A7" t="s">
        <v>10</v>
      </c>
      <c r="B7">
        <v>385</v>
      </c>
      <c r="C7">
        <v>769</v>
      </c>
      <c r="D7">
        <v>101</v>
      </c>
      <c r="E7">
        <v>192</v>
      </c>
      <c r="F7">
        <f t="shared" ref="F7:F9" si="0">B7-D7</f>
        <v>284</v>
      </c>
    </row>
    <row r="8" spans="1:6" x14ac:dyDescent="0.25">
      <c r="A8" t="s">
        <v>11</v>
      </c>
      <c r="B8">
        <v>218</v>
      </c>
      <c r="C8">
        <v>480</v>
      </c>
      <c r="D8">
        <v>58</v>
      </c>
      <c r="E8">
        <v>120</v>
      </c>
      <c r="F8">
        <f t="shared" si="0"/>
        <v>160</v>
      </c>
    </row>
    <row r="9" spans="1:6" x14ac:dyDescent="0.25">
      <c r="A9" t="s">
        <v>12</v>
      </c>
      <c r="B9">
        <v>313</v>
      </c>
      <c r="C9">
        <v>680</v>
      </c>
      <c r="D9">
        <v>81</v>
      </c>
      <c r="E9">
        <v>170</v>
      </c>
      <c r="F9" s="2">
        <f t="shared" si="0"/>
        <v>232</v>
      </c>
    </row>
    <row r="15" spans="1:6" x14ac:dyDescent="0.25">
      <c r="A15" s="35" t="s">
        <v>46</v>
      </c>
    </row>
    <row r="16" spans="1:6" x14ac:dyDescent="0.25">
      <c r="B16" t="s">
        <v>73</v>
      </c>
    </row>
    <row r="18" spans="1:4" x14ac:dyDescent="0.25">
      <c r="B18" s="13" t="s">
        <v>69</v>
      </c>
      <c r="C18" s="14"/>
    </row>
    <row r="19" spans="1:4" x14ac:dyDescent="0.25">
      <c r="A19" t="s">
        <v>47</v>
      </c>
      <c r="B19" s="1">
        <v>6000000</v>
      </c>
      <c r="C19" s="1"/>
      <c r="D19" t="s">
        <v>0</v>
      </c>
    </row>
    <row r="20" spans="1:4" x14ac:dyDescent="0.25">
      <c r="A20" t="s">
        <v>49</v>
      </c>
      <c r="B20" s="1">
        <v>0</v>
      </c>
      <c r="C20" s="1"/>
      <c r="D20" t="s">
        <v>33</v>
      </c>
    </row>
    <row r="21" spans="1:4" x14ac:dyDescent="0.25">
      <c r="A21" t="s">
        <v>48</v>
      </c>
      <c r="B21" s="1">
        <f>B19*B20/100</f>
        <v>0</v>
      </c>
      <c r="C21" s="1"/>
      <c r="D21" t="s">
        <v>0</v>
      </c>
    </row>
    <row r="22" spans="1:4" x14ac:dyDescent="0.25">
      <c r="A22" t="s">
        <v>50</v>
      </c>
      <c r="B22" s="6">
        <f>B19-B21</f>
        <v>6000000</v>
      </c>
      <c r="C22" s="6"/>
      <c r="D22" t="s">
        <v>0</v>
      </c>
    </row>
    <row r="23" spans="1:4" x14ac:dyDescent="0.25">
      <c r="A23" t="s">
        <v>35</v>
      </c>
      <c r="B23" s="6">
        <v>40</v>
      </c>
      <c r="C23" s="6"/>
      <c r="D23" t="s">
        <v>33</v>
      </c>
    </row>
    <row r="24" spans="1:4" x14ac:dyDescent="0.25">
      <c r="A24" t="s">
        <v>34</v>
      </c>
      <c r="B24" s="7">
        <f>B22*B23/100</f>
        <v>2400000</v>
      </c>
      <c r="C24" s="7"/>
      <c r="D24" t="s">
        <v>0</v>
      </c>
    </row>
    <row r="25" spans="1:4" x14ac:dyDescent="0.25">
      <c r="A25" t="s">
        <v>39</v>
      </c>
      <c r="B25" s="1">
        <v>2.8378008197674398</v>
      </c>
      <c r="C25" s="1"/>
      <c r="D25" t="s">
        <v>26</v>
      </c>
    </row>
    <row r="26" spans="1:4" x14ac:dyDescent="0.25">
      <c r="A26" t="s">
        <v>4</v>
      </c>
      <c r="B26" s="1">
        <f>B24/B25</f>
        <v>845725.31774681853</v>
      </c>
      <c r="C26" s="1"/>
      <c r="D26" t="s">
        <v>1</v>
      </c>
    </row>
    <row r="27" spans="1:4" x14ac:dyDescent="0.25">
      <c r="A27" t="s">
        <v>4</v>
      </c>
      <c r="B27" s="1">
        <f>B26/1000</f>
        <v>845.72531774681852</v>
      </c>
      <c r="C27" s="1"/>
      <c r="D27" t="s">
        <v>27</v>
      </c>
    </row>
    <row r="28" spans="1:4" x14ac:dyDescent="0.25">
      <c r="A28" t="s">
        <v>28</v>
      </c>
      <c r="B28" s="9">
        <v>232</v>
      </c>
      <c r="C28" s="9"/>
      <c r="D28" t="s">
        <v>15</v>
      </c>
    </row>
    <row r="29" spans="1:4" x14ac:dyDescent="0.25">
      <c r="A29" t="s">
        <v>29</v>
      </c>
      <c r="B29" s="1">
        <f>B26/B28</f>
        <v>3645.3677489087004</v>
      </c>
      <c r="C29" s="1"/>
      <c r="D29" t="s">
        <v>3</v>
      </c>
    </row>
    <row r="30" spans="1:4" x14ac:dyDescent="0.25">
      <c r="A30" t="s">
        <v>55</v>
      </c>
      <c r="B30" s="15">
        <v>2000</v>
      </c>
      <c r="C30" s="15"/>
      <c r="D30" t="s">
        <v>3</v>
      </c>
    </row>
    <row r="31" spans="1:4" x14ac:dyDescent="0.25">
      <c r="A31" t="s">
        <v>24</v>
      </c>
      <c r="B31">
        <f>B29/B30</f>
        <v>1.8226838744543501</v>
      </c>
      <c r="D31" t="s">
        <v>30</v>
      </c>
    </row>
    <row r="32" spans="1:4" x14ac:dyDescent="0.25">
      <c r="A32" t="s">
        <v>31</v>
      </c>
      <c r="B32" s="1">
        <v>1.6</v>
      </c>
      <c r="C32" s="1"/>
    </row>
    <row r="33" spans="1:6" x14ac:dyDescent="0.25">
      <c r="A33" t="s">
        <v>38</v>
      </c>
      <c r="B33" s="1">
        <f>B32*B26</f>
        <v>1353160.5083949098</v>
      </c>
      <c r="C33" s="1"/>
      <c r="D33" t="s">
        <v>1</v>
      </c>
    </row>
    <row r="34" spans="1:6" x14ac:dyDescent="0.25">
      <c r="A34" t="s">
        <v>38</v>
      </c>
      <c r="B34" s="1">
        <f>B33/1000</f>
        <v>1353.1605083949098</v>
      </c>
      <c r="C34" s="1"/>
      <c r="D34" t="s">
        <v>27</v>
      </c>
      <c r="F34" s="6"/>
    </row>
    <row r="35" spans="1:6" x14ac:dyDescent="0.25">
      <c r="A35" t="s">
        <v>37</v>
      </c>
      <c r="B35" s="10">
        <v>0.26400000000000001</v>
      </c>
      <c r="C35" s="10"/>
      <c r="D35" t="s">
        <v>36</v>
      </c>
    </row>
    <row r="36" spans="1:6" x14ac:dyDescent="0.25">
      <c r="A36" t="s">
        <v>2</v>
      </c>
      <c r="B36" s="6">
        <f>B35*B33</f>
        <v>357234.3742162562</v>
      </c>
      <c r="C36" s="6"/>
      <c r="D36" t="s">
        <v>40</v>
      </c>
    </row>
    <row r="37" spans="1:6" x14ac:dyDescent="0.25">
      <c r="A37" t="s">
        <v>2</v>
      </c>
      <c r="B37" s="6">
        <f>B36/1000</f>
        <v>357.23437421625619</v>
      </c>
      <c r="C37" s="6"/>
      <c r="D37" t="s">
        <v>41</v>
      </c>
    </row>
  </sheetData>
  <mergeCells count="3">
    <mergeCell ref="B4:C4"/>
    <mergeCell ref="D4:E4"/>
    <mergeCell ref="B5:F5"/>
  </mergeCells>
  <pageMargins left="0.7" right="0.7" top="0.75" bottom="0.75" header="0.3" footer="0.3"/>
  <pageSetup paperSize="9" scale="71" fitToHeight="0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55"/>
  <sheetViews>
    <sheetView topLeftCell="A7" workbookViewId="0">
      <selection activeCell="A23" sqref="A23"/>
    </sheetView>
  </sheetViews>
  <sheetFormatPr defaultRowHeight="15" x14ac:dyDescent="0.25"/>
  <cols>
    <col min="1" max="1" width="49.7109375" customWidth="1"/>
    <col min="2" max="2" width="17.140625" customWidth="1"/>
    <col min="3" max="3" width="21.140625" customWidth="1"/>
    <col min="4" max="4" width="9.28515625" bestFit="1" customWidth="1"/>
    <col min="5" max="5" width="13.5703125" customWidth="1"/>
    <col min="6" max="6" width="11.85546875" bestFit="1" customWidth="1"/>
    <col min="7" max="8" width="16.42578125" bestFit="1" customWidth="1"/>
    <col min="11" max="11" width="10.85546875" bestFit="1" customWidth="1"/>
    <col min="13" max="13" width="10.85546875" bestFit="1" customWidth="1"/>
    <col min="14" max="14" width="11.85546875" bestFit="1" customWidth="1"/>
  </cols>
  <sheetData>
    <row r="1" spans="1:7" x14ac:dyDescent="0.25">
      <c r="A1" t="s">
        <v>67</v>
      </c>
    </row>
    <row r="3" spans="1:7" ht="105" x14ac:dyDescent="0.25">
      <c r="B3" s="4" t="s">
        <v>7</v>
      </c>
      <c r="C3" s="4" t="s">
        <v>8</v>
      </c>
      <c r="D3" s="4" t="s">
        <v>7</v>
      </c>
      <c r="E3" s="4" t="s">
        <v>8</v>
      </c>
      <c r="F3" s="4" t="s">
        <v>22</v>
      </c>
    </row>
    <row r="4" spans="1:7" ht="15" customHeight="1" x14ac:dyDescent="0.25">
      <c r="B4" s="36" t="s">
        <v>66</v>
      </c>
      <c r="C4" s="36"/>
      <c r="D4" s="36" t="s">
        <v>63</v>
      </c>
      <c r="E4" s="36"/>
    </row>
    <row r="5" spans="1:7" x14ac:dyDescent="0.25">
      <c r="B5" s="36" t="s">
        <v>15</v>
      </c>
      <c r="C5" s="36"/>
      <c r="D5" s="36"/>
      <c r="E5" s="36"/>
      <c r="F5" s="36"/>
    </row>
    <row r="6" spans="1:7" x14ac:dyDescent="0.25">
      <c r="A6" t="s">
        <v>9</v>
      </c>
      <c r="B6">
        <v>163</v>
      </c>
      <c r="C6">
        <v>272</v>
      </c>
      <c r="D6">
        <v>42</v>
      </c>
      <c r="E6">
        <v>68</v>
      </c>
      <c r="F6" s="8">
        <f>B6-D6</f>
        <v>121</v>
      </c>
      <c r="G6">
        <f>F6/B6</f>
        <v>0.74233128834355833</v>
      </c>
    </row>
    <row r="7" spans="1:7" x14ac:dyDescent="0.25">
      <c r="A7" t="s">
        <v>65</v>
      </c>
      <c r="B7" s="24">
        <v>271</v>
      </c>
      <c r="C7">
        <v>769</v>
      </c>
      <c r="D7">
        <v>101</v>
      </c>
      <c r="E7">
        <v>192</v>
      </c>
      <c r="F7" s="2">
        <f>B7-D7</f>
        <v>170</v>
      </c>
      <c r="G7">
        <f t="shared" ref="G7:G9" si="0">F7/B7</f>
        <v>0.62730627306273068</v>
      </c>
    </row>
    <row r="8" spans="1:7" x14ac:dyDescent="0.25">
      <c r="A8" t="s">
        <v>11</v>
      </c>
      <c r="B8">
        <v>218</v>
      </c>
      <c r="C8">
        <v>480</v>
      </c>
      <c r="D8">
        <v>58</v>
      </c>
      <c r="E8">
        <v>120</v>
      </c>
      <c r="F8">
        <f t="shared" ref="F8:F9" si="1">B8-D8</f>
        <v>160</v>
      </c>
      <c r="G8">
        <f t="shared" si="0"/>
        <v>0.73394495412844041</v>
      </c>
    </row>
    <row r="9" spans="1:7" x14ac:dyDescent="0.25">
      <c r="A9" t="s">
        <v>12</v>
      </c>
      <c r="B9">
        <v>313</v>
      </c>
      <c r="C9">
        <v>680</v>
      </c>
      <c r="D9">
        <v>81</v>
      </c>
      <c r="E9">
        <v>170</v>
      </c>
      <c r="F9" s="8">
        <f t="shared" si="1"/>
        <v>232</v>
      </c>
      <c r="G9">
        <f t="shared" si="0"/>
        <v>0.74121405750798719</v>
      </c>
    </row>
    <row r="15" spans="1:7" ht="60" x14ac:dyDescent="0.25">
      <c r="A15" t="s">
        <v>16</v>
      </c>
      <c r="B15" s="3">
        <v>2.8378008197674398</v>
      </c>
      <c r="C15" s="3" t="s">
        <v>5</v>
      </c>
      <c r="E15" s="4" t="s">
        <v>32</v>
      </c>
    </row>
    <row r="16" spans="1:7" x14ac:dyDescent="0.25">
      <c r="A16" t="s">
        <v>17</v>
      </c>
    </row>
    <row r="17" spans="1:8" x14ac:dyDescent="0.25">
      <c r="A17" t="s">
        <v>6</v>
      </c>
      <c r="B17">
        <v>13.279259786476899</v>
      </c>
      <c r="C17" s="3" t="s">
        <v>5</v>
      </c>
      <c r="E17" s="11">
        <f>B15/B17</f>
        <v>0.21370173228008912</v>
      </c>
    </row>
    <row r="18" spans="1:8" x14ac:dyDescent="0.25">
      <c r="A18" t="s">
        <v>18</v>
      </c>
      <c r="B18">
        <v>4.6871674208144798</v>
      </c>
      <c r="E18" s="3">
        <f>B15/B18</f>
        <v>0.60544046435497723</v>
      </c>
    </row>
    <row r="19" spans="1:8" x14ac:dyDescent="0.25">
      <c r="A19" t="s">
        <v>19</v>
      </c>
      <c r="B19">
        <v>2.6460351791530901</v>
      </c>
      <c r="E19" s="3">
        <f>B15/B19</f>
        <v>1.0724728235380936</v>
      </c>
    </row>
    <row r="20" spans="1:8" x14ac:dyDescent="0.25">
      <c r="A20" t="s">
        <v>20</v>
      </c>
      <c r="B20">
        <v>3.1283422459893</v>
      </c>
      <c r="E20" s="3">
        <f>B15/B20</f>
        <v>0.90712607401113177</v>
      </c>
    </row>
    <row r="23" spans="1:8" x14ac:dyDescent="0.25">
      <c r="A23" s="35" t="s">
        <v>64</v>
      </c>
    </row>
    <row r="24" spans="1:8" x14ac:dyDescent="0.25">
      <c r="B24" t="s">
        <v>70</v>
      </c>
    </row>
    <row r="25" spans="1:8" x14ac:dyDescent="0.25">
      <c r="B25" t="s">
        <v>72</v>
      </c>
      <c r="C25" t="s">
        <v>69</v>
      </c>
      <c r="F25" s="8"/>
      <c r="G25" s="8"/>
      <c r="H25" s="8"/>
    </row>
    <row r="26" spans="1:8" x14ac:dyDescent="0.25">
      <c r="B26" s="13"/>
      <c r="C26" s="14"/>
      <c r="F26" s="8"/>
      <c r="G26" s="8"/>
      <c r="H26" s="8"/>
    </row>
    <row r="27" spans="1:8" x14ac:dyDescent="0.25">
      <c r="A27" t="s">
        <v>54</v>
      </c>
      <c r="B27" s="30">
        <v>15480000</v>
      </c>
      <c r="C27" s="29">
        <v>3600000</v>
      </c>
      <c r="D27" t="s">
        <v>0</v>
      </c>
      <c r="F27" s="8"/>
      <c r="G27" s="25"/>
      <c r="H27" s="8"/>
    </row>
    <row r="28" spans="1:8" x14ac:dyDescent="0.25">
      <c r="A28" t="s">
        <v>51</v>
      </c>
      <c r="B28" s="1">
        <v>10</v>
      </c>
      <c r="C28" s="1">
        <v>0</v>
      </c>
      <c r="D28" t="s">
        <v>33</v>
      </c>
      <c r="F28" s="8"/>
      <c r="G28" s="25"/>
      <c r="H28" s="8"/>
    </row>
    <row r="29" spans="1:8" x14ac:dyDescent="0.25">
      <c r="A29" t="s">
        <v>52</v>
      </c>
      <c r="B29" s="1">
        <f>B27*B28/100</f>
        <v>1548000</v>
      </c>
      <c r="C29" s="1">
        <f>C27*C28/100</f>
        <v>0</v>
      </c>
      <c r="D29" t="s">
        <v>0</v>
      </c>
      <c r="F29" s="8"/>
      <c r="G29" s="25"/>
      <c r="H29" s="8"/>
    </row>
    <row r="30" spans="1:8" x14ac:dyDescent="0.25">
      <c r="A30" t="s">
        <v>50</v>
      </c>
      <c r="B30" s="6">
        <f>B27-B29</f>
        <v>13932000</v>
      </c>
      <c r="C30" s="6">
        <f>C27-C29</f>
        <v>3600000</v>
      </c>
      <c r="D30" t="s">
        <v>0</v>
      </c>
      <c r="F30" s="8"/>
      <c r="G30" s="26"/>
      <c r="H30" s="8"/>
    </row>
    <row r="31" spans="1:8" x14ac:dyDescent="0.25">
      <c r="A31" t="s">
        <v>35</v>
      </c>
      <c r="B31" s="12">
        <v>55</v>
      </c>
      <c r="C31" s="12">
        <f>100*C32/C30</f>
        <v>40.202178280038737</v>
      </c>
      <c r="D31" t="s">
        <v>33</v>
      </c>
      <c r="F31" s="8"/>
      <c r="G31" s="26"/>
      <c r="H31" s="8"/>
    </row>
    <row r="32" spans="1:8" x14ac:dyDescent="0.25">
      <c r="A32" t="s">
        <v>34</v>
      </c>
      <c r="B32" s="7">
        <f>B30*B31/100</f>
        <v>7662600</v>
      </c>
      <c r="C32" s="7">
        <f>C33*C34</f>
        <v>1447278.4180813944</v>
      </c>
      <c r="D32" t="s">
        <v>0</v>
      </c>
      <c r="F32" s="8"/>
      <c r="G32" s="27"/>
      <c r="H32" s="8"/>
    </row>
    <row r="33" spans="1:8" x14ac:dyDescent="0.25">
      <c r="A33" t="s">
        <v>39</v>
      </c>
      <c r="B33" s="1">
        <v>2.8378008197674398</v>
      </c>
      <c r="C33" s="1">
        <v>2.8378008197674398</v>
      </c>
      <c r="D33" t="s">
        <v>26</v>
      </c>
      <c r="F33" s="8"/>
      <c r="G33" s="25"/>
      <c r="H33" s="8"/>
    </row>
    <row r="34" spans="1:8" x14ac:dyDescent="0.25">
      <c r="A34" t="s">
        <v>4</v>
      </c>
      <c r="B34" s="1">
        <f>B32/B33</f>
        <v>2700189.5082361549</v>
      </c>
      <c r="C34" s="1">
        <f>C36*C37</f>
        <v>510000</v>
      </c>
      <c r="D34" t="s">
        <v>1</v>
      </c>
      <c r="F34" s="8"/>
      <c r="G34" s="25"/>
      <c r="H34" s="8"/>
    </row>
    <row r="35" spans="1:8" x14ac:dyDescent="0.25">
      <c r="A35" t="s">
        <v>4</v>
      </c>
      <c r="B35" s="1">
        <f>B34/1000</f>
        <v>2700.1895082361548</v>
      </c>
      <c r="C35" s="1">
        <f>C34/1000</f>
        <v>510</v>
      </c>
      <c r="D35" t="s">
        <v>27</v>
      </c>
      <c r="F35" s="8"/>
      <c r="G35" s="25"/>
      <c r="H35" s="8"/>
    </row>
    <row r="36" spans="1:8" x14ac:dyDescent="0.25">
      <c r="A36" t="s">
        <v>28</v>
      </c>
      <c r="B36" s="9">
        <v>170</v>
      </c>
      <c r="C36" s="9">
        <v>170</v>
      </c>
      <c r="D36" t="s">
        <v>15</v>
      </c>
      <c r="F36" s="8"/>
      <c r="G36" s="25"/>
      <c r="H36" s="8"/>
    </row>
    <row r="37" spans="1:8" x14ac:dyDescent="0.25">
      <c r="A37" t="s">
        <v>29</v>
      </c>
      <c r="B37" s="1">
        <v>11700</v>
      </c>
      <c r="C37" s="17">
        <v>3000</v>
      </c>
      <c r="D37" t="s">
        <v>3</v>
      </c>
      <c r="F37" s="8"/>
      <c r="G37" s="25"/>
      <c r="H37" s="8"/>
    </row>
    <row r="38" spans="1:8" x14ac:dyDescent="0.25">
      <c r="A38" t="s">
        <v>56</v>
      </c>
      <c r="B38" s="15">
        <v>900</v>
      </c>
      <c r="C38" s="15">
        <f>C37/C39</f>
        <v>1500</v>
      </c>
      <c r="D38" t="s">
        <v>3</v>
      </c>
      <c r="F38" s="8"/>
      <c r="G38" s="26"/>
      <c r="H38" s="8"/>
    </row>
    <row r="39" spans="1:8" x14ac:dyDescent="0.25">
      <c r="A39" t="s">
        <v>24</v>
      </c>
      <c r="B39">
        <f>B37/B38</f>
        <v>13</v>
      </c>
      <c r="C39" s="22">
        <v>2</v>
      </c>
      <c r="D39" t="s">
        <v>30</v>
      </c>
      <c r="F39" s="8"/>
      <c r="G39" s="8"/>
      <c r="H39" s="8"/>
    </row>
    <row r="40" spans="1:8" x14ac:dyDescent="0.25">
      <c r="A40" t="s">
        <v>31</v>
      </c>
      <c r="B40" s="1">
        <v>1.6</v>
      </c>
      <c r="C40" s="1">
        <v>1.6</v>
      </c>
      <c r="F40" s="8"/>
      <c r="G40" s="25"/>
      <c r="H40" s="8"/>
    </row>
    <row r="41" spans="1:8" x14ac:dyDescent="0.25">
      <c r="A41" t="s">
        <v>38</v>
      </c>
      <c r="B41" s="1">
        <f>B40*B34</f>
        <v>4320303.2131778477</v>
      </c>
      <c r="C41" s="1">
        <f>C40*C34</f>
        <v>816000</v>
      </c>
      <c r="D41" t="s">
        <v>1</v>
      </c>
      <c r="F41" s="8"/>
      <c r="G41" s="25"/>
      <c r="H41" s="8"/>
    </row>
    <row r="42" spans="1:8" x14ac:dyDescent="0.25">
      <c r="A42" t="s">
        <v>38</v>
      </c>
      <c r="B42" s="1">
        <f>B41/1000</f>
        <v>4320.3032131778473</v>
      </c>
      <c r="C42" s="1">
        <f>C41/1000</f>
        <v>816</v>
      </c>
      <c r="D42" t="s">
        <v>27</v>
      </c>
      <c r="F42" s="26"/>
      <c r="G42" s="25"/>
      <c r="H42" s="8"/>
    </row>
    <row r="43" spans="1:8" x14ac:dyDescent="0.25">
      <c r="A43" t="s">
        <v>37</v>
      </c>
      <c r="B43" s="10">
        <v>0.26400000000000001</v>
      </c>
      <c r="C43" s="10">
        <v>0.26400000000000001</v>
      </c>
      <c r="D43" t="s">
        <v>36</v>
      </c>
      <c r="F43" s="8"/>
      <c r="G43" s="28"/>
      <c r="H43" s="8"/>
    </row>
    <row r="44" spans="1:8" x14ac:dyDescent="0.25">
      <c r="A44" t="s">
        <v>2</v>
      </c>
      <c r="B44" s="6">
        <f>B43*B41</f>
        <v>1140560.0482789518</v>
      </c>
      <c r="C44" s="6">
        <f>C43*C41</f>
        <v>215424</v>
      </c>
      <c r="D44" t="s">
        <v>40</v>
      </c>
      <c r="F44" s="8"/>
      <c r="G44" s="26"/>
      <c r="H44" s="8"/>
    </row>
    <row r="45" spans="1:8" x14ac:dyDescent="0.25">
      <c r="A45" t="s">
        <v>2</v>
      </c>
      <c r="B45" s="6">
        <f>B44/1000</f>
        <v>1140.5600482789519</v>
      </c>
      <c r="C45" s="6">
        <f>C44/1000</f>
        <v>215.42400000000001</v>
      </c>
      <c r="D45" t="s">
        <v>41</v>
      </c>
      <c r="F45" s="8"/>
      <c r="G45" s="26"/>
      <c r="H45" s="8"/>
    </row>
    <row r="46" spans="1:8" x14ac:dyDescent="0.25">
      <c r="F46" s="8"/>
      <c r="G46" s="8"/>
      <c r="H46" s="8"/>
    </row>
    <row r="47" spans="1:8" x14ac:dyDescent="0.25">
      <c r="F47" s="8"/>
      <c r="G47" s="8"/>
      <c r="H47" s="8"/>
    </row>
    <row r="48" spans="1:8" x14ac:dyDescent="0.25">
      <c r="F48" s="8"/>
      <c r="G48" s="8"/>
      <c r="H48" s="8"/>
    </row>
    <row r="49" spans="2:8" x14ac:dyDescent="0.25">
      <c r="F49" s="8"/>
      <c r="G49" s="8"/>
      <c r="H49" s="8"/>
    </row>
    <row r="50" spans="2:8" x14ac:dyDescent="0.25">
      <c r="F50" s="8"/>
      <c r="G50" s="8"/>
      <c r="H50" s="8"/>
    </row>
    <row r="51" spans="2:8" x14ac:dyDescent="0.25">
      <c r="F51" s="8"/>
      <c r="G51" s="8"/>
      <c r="H51" s="8"/>
    </row>
    <row r="52" spans="2:8" x14ac:dyDescent="0.25">
      <c r="F52" s="8"/>
      <c r="G52" s="8"/>
      <c r="H52" s="8"/>
    </row>
    <row r="53" spans="2:8" x14ac:dyDescent="0.25">
      <c r="F53" s="8"/>
      <c r="G53" s="8"/>
      <c r="H53" s="8"/>
    </row>
    <row r="54" spans="2:8" x14ac:dyDescent="0.25">
      <c r="B54" s="1"/>
      <c r="C54" s="1"/>
      <c r="F54" s="8"/>
      <c r="G54" s="8"/>
      <c r="H54" s="8"/>
    </row>
    <row r="55" spans="2:8" x14ac:dyDescent="0.25">
      <c r="F55" s="8"/>
      <c r="G55" s="8"/>
      <c r="H55" s="8"/>
    </row>
  </sheetData>
  <mergeCells count="3">
    <mergeCell ref="B4:C4"/>
    <mergeCell ref="D4:E4"/>
    <mergeCell ref="B5:F5"/>
  </mergeCells>
  <pageMargins left="0.7" right="0.7" top="0.75" bottom="0.75" header="0.3" footer="0.3"/>
  <pageSetup paperSize="9" scale="62" orientation="portrait" horizontalDpi="4294967295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topLeftCell="A28" workbookViewId="0">
      <selection activeCell="E28" sqref="E28:E31"/>
    </sheetView>
  </sheetViews>
  <sheetFormatPr defaultRowHeight="15" x14ac:dyDescent="0.25"/>
  <cols>
    <col min="1" max="1" width="49.7109375" customWidth="1"/>
    <col min="2" max="2" width="17.140625" customWidth="1"/>
    <col min="3" max="3" width="21.140625" customWidth="1"/>
    <col min="4" max="4" width="9.28515625" bestFit="1" customWidth="1"/>
    <col min="5" max="5" width="13.5703125" customWidth="1"/>
    <col min="6" max="6" width="11.85546875" bestFit="1" customWidth="1"/>
    <col min="7" max="8" width="16.42578125" bestFit="1" customWidth="1"/>
    <col min="9" max="9" width="29.85546875" customWidth="1"/>
    <col min="11" max="11" width="10.85546875" bestFit="1" customWidth="1"/>
    <col min="13" max="13" width="10.85546875" bestFit="1" customWidth="1"/>
    <col min="14" max="14" width="11.85546875" bestFit="1" customWidth="1"/>
  </cols>
  <sheetData>
    <row r="1" spans="1:7" x14ac:dyDescent="0.25">
      <c r="A1" t="s">
        <v>67</v>
      </c>
    </row>
    <row r="3" spans="1:7" ht="105" x14ac:dyDescent="0.25">
      <c r="B3" s="4" t="s">
        <v>7</v>
      </c>
      <c r="C3" s="4" t="s">
        <v>8</v>
      </c>
      <c r="D3" s="4" t="s">
        <v>7</v>
      </c>
      <c r="E3" s="4" t="s">
        <v>8</v>
      </c>
      <c r="F3" s="4" t="s">
        <v>22</v>
      </c>
    </row>
    <row r="4" spans="1:7" ht="15" customHeight="1" x14ac:dyDescent="0.25">
      <c r="B4" s="36" t="s">
        <v>62</v>
      </c>
      <c r="C4" s="36"/>
      <c r="D4" s="36" t="s">
        <v>63</v>
      </c>
      <c r="E4" s="36"/>
    </row>
    <row r="5" spans="1:7" x14ac:dyDescent="0.25">
      <c r="B5" s="36" t="s">
        <v>15</v>
      </c>
      <c r="C5" s="36"/>
      <c r="D5" s="36"/>
      <c r="E5" s="36"/>
      <c r="F5" s="36"/>
    </row>
    <row r="6" spans="1:7" x14ac:dyDescent="0.25">
      <c r="A6" t="s">
        <v>9</v>
      </c>
      <c r="B6">
        <v>163</v>
      </c>
      <c r="C6">
        <v>272</v>
      </c>
      <c r="D6">
        <v>42</v>
      </c>
      <c r="E6">
        <v>68</v>
      </c>
      <c r="F6" s="8">
        <f>B6-D6</f>
        <v>121</v>
      </c>
      <c r="G6">
        <f>F6/B6</f>
        <v>0.74233128834355833</v>
      </c>
    </row>
    <row r="7" spans="1:7" x14ac:dyDescent="0.25">
      <c r="A7" t="s">
        <v>10</v>
      </c>
      <c r="B7">
        <v>385</v>
      </c>
      <c r="C7">
        <v>769</v>
      </c>
      <c r="D7">
        <v>101</v>
      </c>
      <c r="E7">
        <v>192</v>
      </c>
      <c r="F7" s="8">
        <f t="shared" ref="F7:F11" si="0">B7-D7</f>
        <v>284</v>
      </c>
      <c r="G7">
        <f t="shared" ref="G7:G11" si="1">F7/B7</f>
        <v>0.73766233766233769</v>
      </c>
    </row>
    <row r="8" spans="1:7" x14ac:dyDescent="0.25">
      <c r="A8" t="s">
        <v>11</v>
      </c>
      <c r="B8">
        <v>218</v>
      </c>
      <c r="C8">
        <v>480</v>
      </c>
      <c r="D8">
        <v>58</v>
      </c>
      <c r="E8">
        <v>120</v>
      </c>
      <c r="F8">
        <f t="shared" si="0"/>
        <v>160</v>
      </c>
      <c r="G8">
        <f t="shared" si="1"/>
        <v>0.73394495412844041</v>
      </c>
    </row>
    <row r="9" spans="1:7" x14ac:dyDescent="0.25">
      <c r="A9" t="s">
        <v>12</v>
      </c>
      <c r="B9">
        <v>313</v>
      </c>
      <c r="C9">
        <v>680</v>
      </c>
      <c r="D9">
        <v>81</v>
      </c>
      <c r="E9">
        <v>170</v>
      </c>
      <c r="F9" s="8">
        <f t="shared" si="0"/>
        <v>232</v>
      </c>
      <c r="G9">
        <f t="shared" si="1"/>
        <v>0.74121405750798719</v>
      </c>
    </row>
    <row r="10" spans="1:7" x14ac:dyDescent="0.25">
      <c r="A10" t="s">
        <v>58</v>
      </c>
      <c r="B10">
        <v>158</v>
      </c>
      <c r="C10">
        <v>252</v>
      </c>
      <c r="D10">
        <v>40</v>
      </c>
      <c r="E10">
        <v>63</v>
      </c>
      <c r="F10" s="8">
        <f t="shared" si="0"/>
        <v>118</v>
      </c>
      <c r="G10">
        <f t="shared" si="1"/>
        <v>0.74683544303797467</v>
      </c>
    </row>
    <row r="11" spans="1:7" x14ac:dyDescent="0.25">
      <c r="A11" t="s">
        <v>59</v>
      </c>
      <c r="B11">
        <f>(B7+B10)/2</f>
        <v>271.5</v>
      </c>
      <c r="C11">
        <f t="shared" ref="C11:E11" si="2">(C7+C10)/2</f>
        <v>510.5</v>
      </c>
      <c r="D11">
        <f t="shared" si="2"/>
        <v>70.5</v>
      </c>
      <c r="E11">
        <f t="shared" si="2"/>
        <v>127.5</v>
      </c>
      <c r="F11" s="2">
        <f t="shared" si="0"/>
        <v>201</v>
      </c>
      <c r="G11">
        <f t="shared" si="1"/>
        <v>0.74033149171270718</v>
      </c>
    </row>
    <row r="15" spans="1:7" ht="60" x14ac:dyDescent="0.25">
      <c r="A15" t="s">
        <v>16</v>
      </c>
      <c r="B15" s="3">
        <v>2.8378008197674398</v>
      </c>
      <c r="C15" s="3" t="s">
        <v>5</v>
      </c>
      <c r="E15" s="4" t="s">
        <v>32</v>
      </c>
    </row>
    <row r="16" spans="1:7" x14ac:dyDescent="0.25">
      <c r="A16" t="s">
        <v>17</v>
      </c>
    </row>
    <row r="17" spans="1:5" x14ac:dyDescent="0.25">
      <c r="A17" t="s">
        <v>6</v>
      </c>
      <c r="B17">
        <v>13.279259786476899</v>
      </c>
      <c r="C17" s="3" t="s">
        <v>5</v>
      </c>
      <c r="E17" s="11">
        <f>B15/B17</f>
        <v>0.21370173228008912</v>
      </c>
    </row>
    <row r="18" spans="1:5" x14ac:dyDescent="0.25">
      <c r="A18" t="s">
        <v>18</v>
      </c>
      <c r="B18">
        <v>4.6871674208144798</v>
      </c>
      <c r="E18" s="3">
        <f>B15/B18</f>
        <v>0.60544046435497723</v>
      </c>
    </row>
    <row r="19" spans="1:5" x14ac:dyDescent="0.25">
      <c r="A19" t="s">
        <v>19</v>
      </c>
      <c r="B19">
        <v>2.6460351791530901</v>
      </c>
      <c r="E19" s="3">
        <f>B15/B19</f>
        <v>1.0724728235380936</v>
      </c>
    </row>
    <row r="20" spans="1:5" x14ac:dyDescent="0.25">
      <c r="A20" t="s">
        <v>20</v>
      </c>
      <c r="B20">
        <v>3.1283422459893</v>
      </c>
      <c r="E20" s="3">
        <f>B15/B20</f>
        <v>0.90712607401113177</v>
      </c>
    </row>
    <row r="23" spans="1:5" x14ac:dyDescent="0.25">
      <c r="A23" s="35" t="s">
        <v>57</v>
      </c>
    </row>
    <row r="24" spans="1:5" x14ac:dyDescent="0.25">
      <c r="B24" t="s">
        <v>70</v>
      </c>
    </row>
    <row r="25" spans="1:5" x14ac:dyDescent="0.25">
      <c r="B25" t="s">
        <v>71</v>
      </c>
      <c r="C25" t="s">
        <v>69</v>
      </c>
    </row>
    <row r="26" spans="1:5" x14ac:dyDescent="0.25">
      <c r="B26" s="13"/>
      <c r="C26" s="14"/>
    </row>
    <row r="27" spans="1:5" x14ac:dyDescent="0.25">
      <c r="A27" t="s">
        <v>54</v>
      </c>
      <c r="B27" s="19">
        <v>14117648</v>
      </c>
      <c r="C27" s="16">
        <v>2941176.47</v>
      </c>
      <c r="D27" t="s">
        <v>0</v>
      </c>
    </row>
    <row r="28" spans="1:5" ht="75" x14ac:dyDescent="0.25">
      <c r="A28" t="s">
        <v>51</v>
      </c>
      <c r="B28" s="19">
        <v>36</v>
      </c>
      <c r="C28" s="1">
        <v>10</v>
      </c>
      <c r="D28" t="s">
        <v>33</v>
      </c>
      <c r="E28" s="37" t="s">
        <v>61</v>
      </c>
    </row>
    <row r="29" spans="1:5" x14ac:dyDescent="0.25">
      <c r="A29" t="s">
        <v>52</v>
      </c>
      <c r="B29" s="1">
        <f>B27*B28/100</f>
        <v>5082353.28</v>
      </c>
      <c r="C29" s="1">
        <f>C27*C28/100</f>
        <v>294117.64700000006</v>
      </c>
      <c r="D29" t="s">
        <v>0</v>
      </c>
      <c r="E29" s="4"/>
    </row>
    <row r="30" spans="1:5" x14ac:dyDescent="0.25">
      <c r="A30" t="s">
        <v>50</v>
      </c>
      <c r="B30" s="6">
        <f>B27-B29</f>
        <v>9035294.7199999988</v>
      </c>
      <c r="C30" s="6">
        <f>C27-C29</f>
        <v>2647058.8230000003</v>
      </c>
      <c r="D30" t="s">
        <v>0</v>
      </c>
      <c r="E30" s="4"/>
    </row>
    <row r="31" spans="1:5" ht="75" x14ac:dyDescent="0.25">
      <c r="A31" t="s">
        <v>35</v>
      </c>
      <c r="B31" s="12">
        <v>55</v>
      </c>
      <c r="C31" s="12">
        <v>40</v>
      </c>
      <c r="D31" t="s">
        <v>33</v>
      </c>
      <c r="E31" s="4" t="s">
        <v>60</v>
      </c>
    </row>
    <row r="32" spans="1:5" x14ac:dyDescent="0.25">
      <c r="A32" t="s">
        <v>34</v>
      </c>
      <c r="B32" s="7">
        <f>B30*B31/100</f>
        <v>4969412.095999999</v>
      </c>
      <c r="C32" s="7">
        <f>C30*C31/100</f>
        <v>1058823.5292000002</v>
      </c>
      <c r="D32" t="s">
        <v>0</v>
      </c>
    </row>
    <row r="33" spans="1:6" x14ac:dyDescent="0.25">
      <c r="A33" t="s">
        <v>39</v>
      </c>
      <c r="B33" s="1">
        <v>2.8378008197674398</v>
      </c>
      <c r="C33" s="1">
        <v>2.8378008197674398</v>
      </c>
      <c r="D33" t="s">
        <v>26</v>
      </c>
    </row>
    <row r="34" spans="1:6" x14ac:dyDescent="0.25">
      <c r="A34" t="s">
        <v>4</v>
      </c>
      <c r="B34" s="1">
        <f>B32/B33</f>
        <v>1751149.0099602009</v>
      </c>
      <c r="C34" s="1">
        <f>C32/C33</f>
        <v>373114.11069603247</v>
      </c>
      <c r="D34" t="s">
        <v>1</v>
      </c>
    </row>
    <row r="35" spans="1:6" x14ac:dyDescent="0.25">
      <c r="A35" t="s">
        <v>4</v>
      </c>
      <c r="B35" s="1">
        <f>B34/1000</f>
        <v>1751.1490099602008</v>
      </c>
      <c r="C35" s="1">
        <f>C34/1000</f>
        <v>373.11411069603247</v>
      </c>
      <c r="D35" t="s">
        <v>27</v>
      </c>
    </row>
    <row r="36" spans="1:6" x14ac:dyDescent="0.25">
      <c r="A36" t="s">
        <v>28</v>
      </c>
      <c r="B36" s="9">
        <v>201</v>
      </c>
      <c r="C36" s="9">
        <v>201</v>
      </c>
      <c r="D36" t="s">
        <v>15</v>
      </c>
    </row>
    <row r="37" spans="1:6" x14ac:dyDescent="0.25">
      <c r="A37" t="s">
        <v>29</v>
      </c>
      <c r="B37" s="1">
        <f>B34/B36</f>
        <v>8712.1841291552282</v>
      </c>
      <c r="C37" s="1">
        <f>C34/C36</f>
        <v>1856.2891079404601</v>
      </c>
      <c r="D37" t="s">
        <v>3</v>
      </c>
    </row>
    <row r="38" spans="1:6" x14ac:dyDescent="0.25">
      <c r="A38" t="s">
        <v>56</v>
      </c>
      <c r="B38" s="20">
        <v>200</v>
      </c>
      <c r="C38" s="15">
        <v>300</v>
      </c>
      <c r="D38" t="s">
        <v>3</v>
      </c>
    </row>
    <row r="39" spans="1:6" x14ac:dyDescent="0.25">
      <c r="A39" t="s">
        <v>24</v>
      </c>
      <c r="B39" s="8">
        <f>B37/B38</f>
        <v>43.560920645776143</v>
      </c>
      <c r="C39" s="22">
        <f>C37/C38</f>
        <v>6.1876303598015339</v>
      </c>
      <c r="D39" t="s">
        <v>30</v>
      </c>
    </row>
    <row r="40" spans="1:6" x14ac:dyDescent="0.25">
      <c r="A40" t="s">
        <v>31</v>
      </c>
      <c r="B40" s="1">
        <v>1.6</v>
      </c>
      <c r="C40" s="1">
        <v>1.6</v>
      </c>
    </row>
    <row r="41" spans="1:6" x14ac:dyDescent="0.25">
      <c r="A41" t="s">
        <v>38</v>
      </c>
      <c r="B41" s="1">
        <f>B40*B34</f>
        <v>2801838.4159363215</v>
      </c>
      <c r="C41" s="1">
        <f>C40*C34</f>
        <v>596982.57711365202</v>
      </c>
      <c r="D41" t="s">
        <v>1</v>
      </c>
    </row>
    <row r="42" spans="1:6" x14ac:dyDescent="0.25">
      <c r="A42" t="s">
        <v>38</v>
      </c>
      <c r="B42" s="1">
        <f>B41/1000</f>
        <v>2801.8384159363213</v>
      </c>
      <c r="C42" s="1">
        <f>C41/1000</f>
        <v>596.98257711365204</v>
      </c>
      <c r="D42" t="s">
        <v>27</v>
      </c>
      <c r="F42" s="6"/>
    </row>
    <row r="43" spans="1:6" x14ac:dyDescent="0.25">
      <c r="A43" t="s">
        <v>37</v>
      </c>
      <c r="B43" s="10">
        <v>0.26400000000000001</v>
      </c>
      <c r="C43" s="10">
        <v>0.26400000000000001</v>
      </c>
      <c r="D43" t="s">
        <v>36</v>
      </c>
    </row>
    <row r="44" spans="1:6" x14ac:dyDescent="0.25">
      <c r="A44" t="s">
        <v>2</v>
      </c>
      <c r="B44" s="6">
        <f>B43*B41</f>
        <v>739685.34180718893</v>
      </c>
      <c r="C44" s="6">
        <f>C43*C41</f>
        <v>157603.40035800415</v>
      </c>
      <c r="D44" t="s">
        <v>40</v>
      </c>
    </row>
    <row r="45" spans="1:6" x14ac:dyDescent="0.25">
      <c r="A45" t="s">
        <v>2</v>
      </c>
      <c r="B45" s="21">
        <f>B44/1000</f>
        <v>739.68534180718893</v>
      </c>
      <c r="C45" s="6">
        <f>C44/1000</f>
        <v>157.60340035800414</v>
      </c>
      <c r="D45" t="s">
        <v>41</v>
      </c>
    </row>
  </sheetData>
  <mergeCells count="3">
    <mergeCell ref="B4:C4"/>
    <mergeCell ref="D4:E4"/>
    <mergeCell ref="B5:F5"/>
  </mergeCells>
  <pageMargins left="0.7" right="0.7" top="0.75" bottom="0.75" header="0.3" footer="0.3"/>
  <pageSetup paperSize="9" scale="62" fitToHeight="0" orientation="portrait" horizontalDpi="4294967295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workbookViewId="0">
      <selection activeCell="B31" sqref="B31"/>
    </sheetView>
  </sheetViews>
  <sheetFormatPr defaultRowHeight="15" x14ac:dyDescent="0.25"/>
  <cols>
    <col min="1" max="1" width="80.7109375" customWidth="1"/>
    <col min="2" max="2" width="31.7109375" customWidth="1"/>
    <col min="3" max="3" width="13.5703125" customWidth="1"/>
    <col min="4" max="4" width="14.42578125" customWidth="1"/>
  </cols>
  <sheetData>
    <row r="1" spans="1:4" x14ac:dyDescent="0.25">
      <c r="A1" t="s">
        <v>74</v>
      </c>
      <c r="B1" t="s">
        <v>75</v>
      </c>
      <c r="C1" t="s">
        <v>76</v>
      </c>
      <c r="D1" t="s">
        <v>77</v>
      </c>
    </row>
    <row r="2" spans="1:4" x14ac:dyDescent="0.25">
      <c r="A2" t="str">
        <f>[1]!Tabuľka1[[#This Row],[Typ cestovného lístka IDS]]</f>
        <v>lístky na jednu cestu bez prestupu</v>
      </c>
      <c r="B2" s="31">
        <f>[1]!Tabuľka1[[#This Row],[Koeficient]]</f>
        <v>1</v>
      </c>
      <c r="C2" s="32">
        <v>0</v>
      </c>
      <c r="D2" s="33">
        <f>Tabuľka14596[[#This Row],[Koeficient]]*Tabuľka14596[[#This Row],[Počet (2013)]]</f>
        <v>0</v>
      </c>
    </row>
    <row r="3" spans="1:4" x14ac:dyDescent="0.25">
      <c r="A3" t="str">
        <f>[1]!Tabuľka1[[#This Row],[Typ cestovného lístka IDS]]</f>
        <v>lístky na jednu cestu časové prestupné s platnosťou do 30 min / lístok s jedným prestupom</v>
      </c>
      <c r="B3" s="31">
        <f>[1]!Tabuľka1[[#This Row],[Koeficient]]</f>
        <v>1</v>
      </c>
      <c r="C3" s="32">
        <v>5495305</v>
      </c>
      <c r="D3" s="33">
        <f>Tabuľka14596[[#This Row],[Koeficient]]*Tabuľka14596[[#This Row],[Počet (2013)]]</f>
        <v>5495305</v>
      </c>
    </row>
    <row r="4" spans="1:4" x14ac:dyDescent="0.25">
      <c r="A4" t="str">
        <f>[1]!Tabuľka1[[#This Row],[Typ cestovného lístka IDS]]</f>
        <v>lístky na jednu cestu časové prestupné s platnosťou do 90 min (vr. SMS)</v>
      </c>
      <c r="B4" s="31">
        <f>[1]!Tabuľka1[[#This Row],[Koeficient]]</f>
        <v>1</v>
      </c>
      <c r="C4" s="32">
        <v>0</v>
      </c>
      <c r="D4" s="33">
        <f>Tabuľka14596[[#This Row],[Koeficient]]*Tabuľka14596[[#This Row],[Počet (2013)]]</f>
        <v>0</v>
      </c>
    </row>
    <row r="5" spans="1:4" x14ac:dyDescent="0.25">
      <c r="A5" t="str">
        <f>[1]!Tabuľka1[[#This Row],[Typ cestovného lístka IDS]]</f>
        <v>lístky na 2 cesty</v>
      </c>
      <c r="B5" s="31">
        <f>[1]!Tabuľka1[[#This Row],[Koeficient]]</f>
        <v>2</v>
      </c>
      <c r="C5" s="32">
        <v>0</v>
      </c>
      <c r="D5" s="33">
        <f>Tabuľka14596[[#This Row],[Koeficient]]*Tabuľka14596[[#This Row],[Počet (2013)]]</f>
        <v>0</v>
      </c>
    </row>
    <row r="6" spans="1:4" x14ac:dyDescent="0.25">
      <c r="A6" t="str">
        <f>[1]!Tabuľka1[[#This Row],[Typ cestovného lístka IDS]]</f>
        <v>lístky na 4 cesty</v>
      </c>
      <c r="B6" s="31">
        <f>[1]!Tabuľka1[[#This Row],[Koeficient]]</f>
        <v>4</v>
      </c>
      <c r="C6" s="32">
        <v>0</v>
      </c>
      <c r="D6" s="33">
        <f>Tabuľka14596[[#This Row],[Koeficient]]*Tabuľka14596[[#This Row],[Počet (2013)]]</f>
        <v>0</v>
      </c>
    </row>
    <row r="7" spans="1:4" x14ac:dyDescent="0.25">
      <c r="A7" t="str">
        <f>[1]!Tabuľka1[[#This Row],[Typ cestovného lístka IDS]]</f>
        <v>lístky na 10 ciest</v>
      </c>
      <c r="B7" s="31">
        <f>[1]!Tabuľka1[[#This Row],[Koeficient]]</f>
        <v>10</v>
      </c>
      <c r="C7" s="32">
        <v>0</v>
      </c>
      <c r="D7" s="33">
        <f>Tabuľka14596[[#This Row],[Koeficient]]*Tabuľka14596[[#This Row],[Počet (2013)]]</f>
        <v>0</v>
      </c>
    </row>
    <row r="8" spans="1:4" x14ac:dyDescent="0.25">
      <c r="A8" t="str">
        <f>[1]!Tabuľka1[[#This Row],[Typ cestovného lístka IDS]]</f>
        <v>lístky na viac ciest, skupinové lístky - neprestupné</v>
      </c>
      <c r="B8" s="31" t="str">
        <f>[1]!Tabuľka1[[#This Row],[Koeficient]]</f>
        <v>1 x počet možných ciest na 1 lístok</v>
      </c>
      <c r="C8" s="32">
        <v>0</v>
      </c>
      <c r="D8" s="33"/>
    </row>
    <row r="9" spans="1:4" x14ac:dyDescent="0.25">
      <c r="A9" t="str">
        <f>[1]!Tabuľka1[[#This Row],[Typ cestovného lístka IDS]]</f>
        <v>lístky na viac ciest, skupinové lístky - prestupné</v>
      </c>
      <c r="B9" s="31" t="str">
        <f>[1]!Tabuľka1[[#This Row],[Koeficient]]</f>
        <v>1 x počet možných ciest na 1 lístok</v>
      </c>
      <c r="C9" s="32">
        <v>0</v>
      </c>
      <c r="D9" s="33"/>
    </row>
    <row r="10" spans="1:4" x14ac:dyDescent="0.25">
      <c r="A10" t="str">
        <f>[1]!Tabuľka1[[#This Row],[Typ cestovného lístka IDS]]</f>
        <v>lístky s časovou platnosťou 24 hod / 1 deň</v>
      </c>
      <c r="B10" s="31">
        <f>[1]!Tabuľka1[[#This Row],[Koeficient]]</f>
        <v>4</v>
      </c>
      <c r="C10" s="32">
        <v>0</v>
      </c>
      <c r="D10" s="33">
        <f>Tabuľka14596[[#This Row],[Koeficient]]*Tabuľka14596[[#This Row],[Počet (2013)]]</f>
        <v>0</v>
      </c>
    </row>
    <row r="11" spans="1:4" x14ac:dyDescent="0.25">
      <c r="A11" t="str">
        <f>[1]!Tabuľka1[[#This Row],[Typ cestovného lístka IDS]]</f>
        <v>lístky s časovou platnosťou 36 hod</v>
      </c>
      <c r="B11" s="31">
        <f>[1]!Tabuľka1[[#This Row],[Koeficient]]</f>
        <v>5.5</v>
      </c>
      <c r="C11" s="32">
        <v>0</v>
      </c>
      <c r="D11" s="33">
        <f>Tabuľka14596[[#This Row],[Koeficient]]*Tabuľka14596[[#This Row],[Počet (2013)]]</f>
        <v>0</v>
      </c>
    </row>
    <row r="12" spans="1:4" x14ac:dyDescent="0.25">
      <c r="A12" t="str">
        <f>[1]!Tabuľka1[[#This Row],[Typ cestovného lístka IDS]]</f>
        <v>lístky s časovou platnosťou 48 hod / 2 dni</v>
      </c>
      <c r="B12" s="31">
        <f>[1]!Tabuľka1[[#This Row],[Koeficient]]</f>
        <v>7</v>
      </c>
      <c r="C12" s="32">
        <v>0</v>
      </c>
      <c r="D12" s="33">
        <f>Tabuľka14596[[#This Row],[Koeficient]]*Tabuľka14596[[#This Row],[Počet (2013)]]</f>
        <v>0</v>
      </c>
    </row>
    <row r="13" spans="1:4" x14ac:dyDescent="0.25">
      <c r="A13" t="str">
        <f>[1]!Tabuľka1[[#This Row],[Typ cestovného lístka IDS]]</f>
        <v>lístky s časovou platnosťou 72 hod / 3 dni</v>
      </c>
      <c r="B13" s="31">
        <f>[1]!Tabuľka1[[#This Row],[Koeficient]]</f>
        <v>10</v>
      </c>
      <c r="C13" s="32">
        <v>0</v>
      </c>
      <c r="D13" s="33">
        <f>Tabuľka14596[[#This Row],[Koeficient]]*Tabuľka14596[[#This Row],[Počet (2013)]]</f>
        <v>0</v>
      </c>
    </row>
    <row r="14" spans="1:4" x14ac:dyDescent="0.25">
      <c r="A14" t="str">
        <f>[1]!Tabuľka1[[#This Row],[Typ cestovného lístka IDS]]</f>
        <v>lístky s časovou platnosťou 168 hod / 7 dní</v>
      </c>
      <c r="B14" s="31">
        <f>[1]!Tabuľka1[[#This Row],[Koeficient]]</f>
        <v>14</v>
      </c>
      <c r="C14" s="32">
        <v>0</v>
      </c>
      <c r="D14" s="33">
        <f>Tabuľka14596[[#This Row],[Koeficient]]*Tabuľka14596[[#This Row],[Počet (2013)]]</f>
        <v>0</v>
      </c>
    </row>
    <row r="15" spans="1:4" x14ac:dyDescent="0.25">
      <c r="A15" t="str">
        <f>[1]!Tabuľka1[[#This Row],[Typ cestovného lístka IDS]]</f>
        <v>lístky s časovou platnosťou 30 dní / 1 mesiac</v>
      </c>
      <c r="B15" s="31">
        <f>[1]!Tabuľka1[[#This Row],[Koeficient]]</f>
        <v>45</v>
      </c>
      <c r="C15" s="32">
        <v>2844</v>
      </c>
      <c r="D15" s="33">
        <f>Tabuľka14596[[#This Row],[Koeficient]]*Tabuľka14596[[#This Row],[Počet (2013)]]</f>
        <v>127980</v>
      </c>
    </row>
    <row r="16" spans="1:4" x14ac:dyDescent="0.25">
      <c r="A16" t="str">
        <f>[1]!Tabuľka1[[#This Row],[Typ cestovného lístka IDS]]</f>
        <v>lístky s časovou platnosťou 60 dní / 2 mesiace</v>
      </c>
      <c r="B16" s="31">
        <f>[1]!Tabuľka1[[#This Row],[Koeficient]]</f>
        <v>90</v>
      </c>
      <c r="C16" s="32">
        <v>0</v>
      </c>
      <c r="D16" s="33">
        <f>Tabuľka14596[[#This Row],[Koeficient]]*Tabuľka14596[[#This Row],[Počet (2013)]]</f>
        <v>0</v>
      </c>
    </row>
    <row r="17" spans="1:4" x14ac:dyDescent="0.25">
      <c r="A17" t="str">
        <f>[1]!Tabuľka1[[#This Row],[Typ cestovného lístka IDS]]</f>
        <v>lístky s časovou platnosťou 90 dní / 3 mesiace</v>
      </c>
      <c r="B17" s="31">
        <f>[1]!Tabuľka1[[#This Row],[Koeficient]]</f>
        <v>135</v>
      </c>
      <c r="C17" s="32">
        <v>306</v>
      </c>
      <c r="D17" s="33">
        <f>Tabuľka14596[[#This Row],[Koeficient]]*Tabuľka14596[[#This Row],[Počet (2013)]]</f>
        <v>41310</v>
      </c>
    </row>
    <row r="18" spans="1:4" x14ac:dyDescent="0.25">
      <c r="A18" t="str">
        <f>[1]!Tabuľka1[[#This Row],[Typ cestovného lístka IDS]]</f>
        <v>lístky s časovou platnosťou 180 dní / 6 mesiacov</v>
      </c>
      <c r="B18" s="31">
        <f>[1]!Tabuľka1[[#This Row],[Koeficient]]</f>
        <v>270</v>
      </c>
      <c r="C18" s="32">
        <v>0</v>
      </c>
      <c r="D18" s="33">
        <f>Tabuľka14596[[#This Row],[Koeficient]]*Tabuľka14596[[#This Row],[Počet (2013)]]</f>
        <v>0</v>
      </c>
    </row>
    <row r="19" spans="1:4" x14ac:dyDescent="0.25">
      <c r="A19" t="str">
        <f>[1]!Tabuľka1[[#This Row],[Typ cestovného lístka IDS]]</f>
        <v>lístky s časovou platnosťou 365 dní / 1 rok</v>
      </c>
      <c r="B19" s="31">
        <f>[1]!Tabuľka1[[#This Row],[Koeficient]]</f>
        <v>540</v>
      </c>
      <c r="C19" s="32">
        <v>0</v>
      </c>
      <c r="D19" s="33">
        <f>Tabuľka14596[[#This Row],[Koeficient]]*Tabuľka14596[[#This Row],[Počet (2013)]]</f>
        <v>0</v>
      </c>
    </row>
    <row r="20" spans="1:4" x14ac:dyDescent="0.25">
      <c r="A20" t="str">
        <f>[1]!Tabuľka1[[#This Row],[Typ cestovného lístka IDS]]</f>
        <v>bezplatne prepravované osoby s evidenciou každej jazdy</v>
      </c>
      <c r="B20" s="31">
        <f>[1]!Tabuľka1[[#This Row],[Koeficient]]</f>
        <v>1</v>
      </c>
      <c r="C20" s="32">
        <v>0</v>
      </c>
      <c r="D20" s="33">
        <f>Tabuľka14596[[#This Row],[Koeficient]]*Tabuľka14596[[#This Row],[Počet (2013)]]</f>
        <v>0</v>
      </c>
    </row>
    <row r="21" spans="1:4" x14ac:dyDescent="0.25">
      <c r="A21" t="s">
        <v>78</v>
      </c>
      <c r="B21" s="31"/>
      <c r="D21" s="33">
        <f>SUM(Tabuľka14596[Počet ekvivalentných CL na 1 cestu (2013)])</f>
        <v>5664595</v>
      </c>
    </row>
    <row r="22" spans="1:4" x14ac:dyDescent="0.25">
      <c r="A22" s="34"/>
    </row>
    <row r="23" spans="1:4" x14ac:dyDescent="0.25">
      <c r="A23" s="3"/>
    </row>
  </sheetData>
  <pageMargins left="0.7" right="0.7" top="0.75" bottom="0.75" header="0.3" footer="0.3"/>
  <pageSetup paperSize="9" scale="58" fitToHeight="0" orientation="portrait" horizontalDpi="4294967294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6</vt:i4>
      </vt:variant>
    </vt:vector>
  </HeadingPairs>
  <TitlesOfParts>
    <vt:vector size="6" baseType="lpstr">
      <vt:lpstr>MŠ</vt:lpstr>
      <vt:lpstr>SOŠ</vt:lpstr>
      <vt:lpstr>KUL</vt:lpstr>
      <vt:lpstr>ZDRAV</vt:lpstr>
      <vt:lpstr>SOC</vt:lpstr>
      <vt:lpstr>Doprava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Kvetoslava Šoltésová</dc:creator>
  <cp:lastModifiedBy>Kotrhova Silvia</cp:lastModifiedBy>
  <cp:lastPrinted>2015-12-18T12:38:33Z</cp:lastPrinted>
  <dcterms:created xsi:type="dcterms:W3CDTF">2014-11-11T10:07:14Z</dcterms:created>
  <dcterms:modified xsi:type="dcterms:W3CDTF">2015-12-18T12:40:06Z</dcterms:modified>
</cp:coreProperties>
</file>